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4. MEM\ANUARIO 2019\09. Capitulo 9 Participacion Estatales y Privadas 2019\"/>
    </mc:Choice>
  </mc:AlternateContent>
  <xr:revisionPtr revIDLastSave="0" documentId="13_ncr:1_{85774F02-27DE-4AE1-80AF-3109BC502C22}" xr6:coauthVersionLast="46" xr6:coauthVersionMax="46" xr10:uidLastSave="{00000000-0000-0000-0000-000000000000}"/>
  <bookViews>
    <workbookView xWindow="-108" yWindow="-108" windowWidth="23256" windowHeight="12576" tabRatio="704" xr2:uid="{00000000-000D-0000-FFFF-FFFF00000000}"/>
  </bookViews>
  <sheets>
    <sheet name="9.1" sheetId="4367" r:id="rId1"/>
    <sheet name="9.2" sheetId="4364" r:id="rId2"/>
    <sheet name="9.3" sheetId="4368" r:id="rId3"/>
    <sheet name="9.4" sheetId="4369" r:id="rId4"/>
  </sheets>
  <externalReferences>
    <externalReference r:id="rId5"/>
  </externalReferences>
  <definedNames>
    <definedName name="AMAZONAS">#REF!</definedName>
    <definedName name="ANCASH">#REF!</definedName>
    <definedName name="APURIMAC">#REF!</definedName>
    <definedName name="_xlnm.Print_Area" localSheetId="0">'9.1'!$A$1:$J$68</definedName>
    <definedName name="_xlnm.Print_Area" localSheetId="1">'9.2'!$A$1:$Z$101</definedName>
    <definedName name="_xlnm.Print_Area" localSheetId="2">'9.3'!$A$1:$P$95</definedName>
    <definedName name="_xlnm.Print_Area" localSheetId="3">'9.4'!$A$1:$Q$38,'9.4'!$A$40:$Q$72</definedName>
    <definedName name="AREQUIPA">#REF!</definedName>
    <definedName name="AYACUCHO">[1]X_DEPA!#REF!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[1]X_DEPA!#REF!</definedName>
    <definedName name="LIMA_II">[1]X_DEPA!#REF!</definedName>
    <definedName name="LORETO">#REF!</definedName>
    <definedName name="MADRE_DIOS">#REF!</definedName>
    <definedName name="MOQUEGUA">#REF!</definedName>
    <definedName name="PARTICIP" localSheetId="2">'9.3'!$B$1:$O$50</definedName>
    <definedName name="PARTICIP">#REF!</definedName>
    <definedName name="PASCO">#REF!</definedName>
    <definedName name="PIURA">#REF!</definedName>
    <definedName name="PIURA_I">[1]X_DEPA!#REF!</definedName>
    <definedName name="PRINCIPALES" localSheetId="2">'9.3'!#REF!</definedName>
    <definedName name="PRINCIPALES">#REF!</definedName>
    <definedName name="PUNO">#REF!</definedName>
    <definedName name="SAN_MARTIN">#REF!</definedName>
    <definedName name="TACNA">#REF!</definedName>
    <definedName name="_xlnm.Print_Titles" localSheetId="1">'9.2'!$4:$5</definedName>
    <definedName name="TOTAL">#REF!</definedName>
    <definedName name="TUMBES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AA54" i="4369" l="1"/>
  <c r="AA53" i="4369"/>
  <c r="P25" i="4369"/>
  <c r="P26" i="4369"/>
  <c r="P27" i="4369"/>
  <c r="P28" i="4369"/>
  <c r="P29" i="4369"/>
  <c r="P30" i="4369"/>
  <c r="P31" i="4369"/>
  <c r="P32" i="4369"/>
  <c r="P33" i="4369"/>
  <c r="P34" i="4369"/>
  <c r="N34" i="4369"/>
  <c r="M25" i="4369"/>
  <c r="M26" i="4369"/>
  <c r="M27" i="4369"/>
  <c r="M28" i="4369"/>
  <c r="M29" i="4369"/>
  <c r="M30" i="4369"/>
  <c r="M31" i="4369"/>
  <c r="M32" i="4369"/>
  <c r="M33" i="4369"/>
  <c r="M34" i="4369"/>
  <c r="J25" i="4369"/>
  <c r="J26" i="4369"/>
  <c r="J27" i="4369"/>
  <c r="J28" i="4369"/>
  <c r="J29" i="4369"/>
  <c r="J30" i="4369"/>
  <c r="J31" i="4369"/>
  <c r="J32" i="4369"/>
  <c r="J33" i="4369"/>
  <c r="J34" i="4369"/>
  <c r="G25" i="4369"/>
  <c r="G26" i="4369"/>
  <c r="G27" i="4369"/>
  <c r="G28" i="4369"/>
  <c r="G29" i="4369"/>
  <c r="G30" i="4369"/>
  <c r="G31" i="4369"/>
  <c r="G32" i="4369"/>
  <c r="G33" i="4369"/>
  <c r="G34" i="4369"/>
  <c r="D25" i="4369"/>
  <c r="D26" i="4369"/>
  <c r="D27" i="4369"/>
  <c r="D28" i="4369"/>
  <c r="D29" i="4369"/>
  <c r="D30" i="4369"/>
  <c r="D31" i="4369"/>
  <c r="D32" i="4369"/>
  <c r="D33" i="4369"/>
  <c r="D34" i="4369"/>
  <c r="M16" i="4369"/>
  <c r="G16" i="4369"/>
  <c r="O9" i="4368" l="1"/>
  <c r="T62" i="4368"/>
  <c r="T63" i="4368"/>
  <c r="T64" i="4368"/>
  <c r="T65" i="4368"/>
  <c r="T66" i="4368"/>
  <c r="T67" i="4368"/>
  <c r="T68" i="4368"/>
  <c r="T69" i="4368"/>
  <c r="T70" i="4368"/>
  <c r="B19" i="4368" l="1"/>
  <c r="B20" i="4368" s="1"/>
  <c r="B21" i="4368" s="1"/>
  <c r="B22" i="4368" s="1"/>
  <c r="B23" i="4368" s="1"/>
  <c r="B24" i="4368" s="1"/>
  <c r="B25" i="4368" s="1"/>
  <c r="B26" i="4368" s="1"/>
  <c r="B27" i="4368" s="1"/>
  <c r="Y73" i="4364"/>
  <c r="Y72" i="4364"/>
  <c r="Y18" i="4364"/>
  <c r="Y19" i="4364"/>
  <c r="Y20" i="4364"/>
  <c r="Y21" i="4364"/>
  <c r="Y22" i="4364"/>
  <c r="Y23" i="4364"/>
  <c r="Y24" i="4364"/>
  <c r="Y25" i="4364"/>
  <c r="Y26" i="4364"/>
  <c r="Y27" i="4364"/>
  <c r="Y28" i="4364"/>
  <c r="Y29" i="4364"/>
  <c r="Y30" i="4364"/>
  <c r="Y31" i="4364"/>
  <c r="Y32" i="4364"/>
  <c r="Y33" i="4364"/>
  <c r="Y34" i="4364"/>
  <c r="Y35" i="4364"/>
  <c r="Y36" i="4364"/>
  <c r="Y37" i="4364"/>
  <c r="Y38" i="4364"/>
  <c r="Y39" i="4364"/>
  <c r="Y40" i="4364"/>
  <c r="Y41" i="4364"/>
  <c r="Y42" i="4364"/>
  <c r="Y43" i="4364"/>
  <c r="Y44" i="4364"/>
  <c r="Y45" i="4364"/>
  <c r="Y46" i="4364"/>
  <c r="Y47" i="4364"/>
  <c r="Y48" i="4364"/>
  <c r="Y49" i="4364"/>
  <c r="Y50" i="4364"/>
  <c r="Y51" i="4364"/>
  <c r="Y52" i="4364"/>
  <c r="Y53" i="4364"/>
  <c r="Y54" i="4364"/>
  <c r="Y55" i="4364"/>
  <c r="Y56" i="4364"/>
  <c r="Y57" i="4364"/>
  <c r="Y58" i="4364"/>
  <c r="Y59" i="4364"/>
  <c r="Y60" i="4364"/>
  <c r="Y61" i="4364"/>
  <c r="Y62" i="4364"/>
  <c r="Y63" i="4364"/>
  <c r="Y64" i="4364"/>
  <c r="Y65" i="4364"/>
  <c r="Y66" i="4364"/>
  <c r="Y67" i="4364"/>
  <c r="Y68" i="4364"/>
  <c r="Y69" i="4364"/>
  <c r="Y70" i="4364"/>
  <c r="Y71" i="4364"/>
  <c r="Y17" i="4364"/>
  <c r="L10" i="4368" l="1"/>
  <c r="L11" i="4368"/>
  <c r="L12" i="4368"/>
  <c r="L13" i="4368"/>
  <c r="L14" i="4368"/>
  <c r="L15" i="4368"/>
  <c r="L16" i="4368"/>
  <c r="L17" i="4368"/>
  <c r="L18" i="4368"/>
  <c r="L19" i="4368"/>
  <c r="L20" i="4368"/>
  <c r="L21" i="4368"/>
  <c r="L22" i="4368"/>
  <c r="L23" i="4368"/>
  <c r="L24" i="4368"/>
  <c r="L25" i="4368"/>
  <c r="L26" i="4368"/>
  <c r="L27" i="4368"/>
  <c r="N28" i="4368"/>
  <c r="J28" i="4368"/>
  <c r="H28" i="4368"/>
  <c r="F28" i="4368"/>
  <c r="D28" i="4368"/>
  <c r="T11" i="4364"/>
  <c r="R11" i="4364"/>
  <c r="P11" i="4364"/>
  <c r="AG94" i="4364" s="1"/>
  <c r="N11" i="4364"/>
  <c r="J11" i="4364"/>
  <c r="H11" i="4364"/>
  <c r="F11" i="4364"/>
  <c r="D11" i="4364"/>
  <c r="V68" i="4364"/>
  <c r="V69" i="4364"/>
  <c r="V70" i="4364"/>
  <c r="V71" i="4364"/>
  <c r="T73" i="4364"/>
  <c r="R73" i="4364"/>
  <c r="P73" i="4364"/>
  <c r="N73" i="4364"/>
  <c r="AF95" i="4364" s="1"/>
  <c r="J73" i="4364"/>
  <c r="H73" i="4364"/>
  <c r="F73" i="4364"/>
  <c r="D73" i="4364"/>
  <c r="E19" i="4364" s="1"/>
  <c r="L18" i="4364"/>
  <c r="L19" i="4364"/>
  <c r="L20" i="4364"/>
  <c r="L21" i="4364"/>
  <c r="L22" i="4364"/>
  <c r="L23" i="4364"/>
  <c r="L24" i="4364"/>
  <c r="L25" i="4364"/>
  <c r="L26" i="4364"/>
  <c r="L27" i="4364"/>
  <c r="L28" i="4364"/>
  <c r="L29" i="4364"/>
  <c r="L30" i="4364"/>
  <c r="L31" i="4364"/>
  <c r="L32" i="4364"/>
  <c r="L33" i="4364"/>
  <c r="L34" i="4364"/>
  <c r="L35" i="4364"/>
  <c r="L36" i="4364"/>
  <c r="L37" i="4364"/>
  <c r="L38" i="4364"/>
  <c r="L39" i="4364"/>
  <c r="L40" i="4364"/>
  <c r="L41" i="4364"/>
  <c r="L42" i="4364"/>
  <c r="L43" i="4364"/>
  <c r="L44" i="4364"/>
  <c r="L45" i="4364"/>
  <c r="L46" i="4364"/>
  <c r="L47" i="4364"/>
  <c r="L48" i="4364"/>
  <c r="L49" i="4364"/>
  <c r="L50" i="4364"/>
  <c r="L51" i="4364"/>
  <c r="L52" i="4364"/>
  <c r="L53" i="4364"/>
  <c r="L54" i="4364"/>
  <c r="L55" i="4364"/>
  <c r="L56" i="4364"/>
  <c r="L57" i="4364"/>
  <c r="L58" i="4364"/>
  <c r="L59" i="4364"/>
  <c r="L60" i="4364"/>
  <c r="L61" i="4364"/>
  <c r="L62" i="4364"/>
  <c r="L63" i="4364"/>
  <c r="L64" i="4364"/>
  <c r="L65" i="4364"/>
  <c r="L66" i="4364"/>
  <c r="L67" i="4364"/>
  <c r="L68" i="4364"/>
  <c r="L69" i="4364"/>
  <c r="L70" i="4364"/>
  <c r="L71" i="4364"/>
  <c r="L72" i="4364"/>
  <c r="L16" i="4364"/>
  <c r="E68" i="4364"/>
  <c r="L10" i="4364"/>
  <c r="L9" i="4364"/>
  <c r="L8" i="4364"/>
  <c r="L7" i="4364"/>
  <c r="L6" i="4364"/>
  <c r="I11" i="4368" l="1"/>
  <c r="I27" i="4368"/>
  <c r="Y33" i="4368"/>
  <c r="I14" i="4368"/>
  <c r="I12" i="4368"/>
  <c r="I16" i="4368"/>
  <c r="I22" i="4368"/>
  <c r="I17" i="4368"/>
  <c r="I26" i="4368"/>
  <c r="I20" i="4368"/>
  <c r="I24" i="4368"/>
  <c r="K24" i="4368"/>
  <c r="K15" i="4368"/>
  <c r="K16" i="4368"/>
  <c r="K18" i="4368"/>
  <c r="G17" i="4368"/>
  <c r="G26" i="4368"/>
  <c r="G25" i="4368"/>
  <c r="G19" i="4368"/>
  <c r="G27" i="4368"/>
  <c r="G14" i="4368"/>
  <c r="G23" i="4368"/>
  <c r="X33" i="4368"/>
  <c r="G10" i="4368"/>
  <c r="G20" i="4368"/>
  <c r="G9" i="4368"/>
  <c r="G11" i="4368"/>
  <c r="G21" i="4368"/>
  <c r="G13" i="4368"/>
  <c r="G22" i="4368"/>
  <c r="G15" i="4368"/>
  <c r="G24" i="4368"/>
  <c r="G16" i="4368"/>
  <c r="O14" i="4368"/>
  <c r="O22" i="4368"/>
  <c r="O15" i="4368"/>
  <c r="O23" i="4368"/>
  <c r="O27" i="4368"/>
  <c r="O16" i="4368"/>
  <c r="O24" i="4368"/>
  <c r="O17" i="4368"/>
  <c r="O25" i="4368"/>
  <c r="O19" i="4368"/>
  <c r="O10" i="4368"/>
  <c r="O18" i="4368"/>
  <c r="O26" i="4368"/>
  <c r="O11" i="4368"/>
  <c r="O12" i="4368"/>
  <c r="O20" i="4368"/>
  <c r="O13" i="4368"/>
  <c r="O21" i="4368"/>
  <c r="O8" i="4368"/>
  <c r="W33" i="4368"/>
  <c r="Z33" i="4368" s="1"/>
  <c r="E8" i="4368"/>
  <c r="T80" i="4364"/>
  <c r="U6" i="4364" s="1"/>
  <c r="P80" i="4364"/>
  <c r="Q6" i="4364" s="1"/>
  <c r="L11" i="4364"/>
  <c r="R80" i="4364"/>
  <c r="S6" i="4364" s="1"/>
  <c r="N80" i="4364"/>
  <c r="O6" i="4364" s="1"/>
  <c r="D80" i="4364"/>
  <c r="E6" i="4364" s="1"/>
  <c r="AF94" i="4364"/>
  <c r="E57" i="4364"/>
  <c r="E46" i="4364"/>
  <c r="E34" i="4364"/>
  <c r="E26" i="4364"/>
  <c r="E56" i="4364"/>
  <c r="E44" i="4364"/>
  <c r="E33" i="4364"/>
  <c r="E25" i="4364"/>
  <c r="E28" i="4364"/>
  <c r="E49" i="4364"/>
  <c r="E27" i="4364"/>
  <c r="E55" i="4364"/>
  <c r="E32" i="4364"/>
  <c r="E54" i="4364"/>
  <c r="E23" i="4364"/>
  <c r="E53" i="4364"/>
  <c r="E38" i="4364"/>
  <c r="E30" i="4364"/>
  <c r="E20" i="4364"/>
  <c r="E21" i="4364"/>
  <c r="E50" i="4364"/>
  <c r="E36" i="4364"/>
  <c r="E59" i="4364"/>
  <c r="E35" i="4364"/>
  <c r="E40" i="4364"/>
  <c r="E24" i="4364"/>
  <c r="E39" i="4364"/>
  <c r="E31" i="4364"/>
  <c r="E69" i="4364"/>
  <c r="E51" i="4364"/>
  <c r="E37" i="4364"/>
  <c r="E29" i="4364"/>
  <c r="E7" i="4364" l="1"/>
  <c r="E8" i="4364"/>
  <c r="E9" i="4364"/>
  <c r="E10" i="4364"/>
  <c r="L9" i="4368" l="1"/>
  <c r="L8" i="4368"/>
  <c r="K28" i="4368"/>
  <c r="X70" i="4368"/>
  <c r="T71" i="4368" s="1"/>
  <c r="T61" i="4368"/>
  <c r="L28" i="4368" l="1"/>
  <c r="M8" i="4368"/>
  <c r="M9" i="4368"/>
  <c r="B9" i="4368"/>
  <c r="B10" i="4368" s="1"/>
  <c r="B11" i="4368" s="1"/>
  <c r="B12" i="4368" s="1"/>
  <c r="B13" i="4368" s="1"/>
  <c r="B14" i="4368" s="1"/>
  <c r="B15" i="4368" s="1"/>
  <c r="B16" i="4368" s="1"/>
  <c r="B17" i="4368" s="1"/>
  <c r="B18" i="4368" s="1"/>
  <c r="M24" i="4368" l="1"/>
  <c r="M25" i="4368"/>
  <c r="M23" i="4368"/>
  <c r="M10" i="4368"/>
  <c r="M20" i="4368"/>
  <c r="M12" i="4368"/>
  <c r="M16" i="4368"/>
  <c r="M27" i="4368"/>
  <c r="M11" i="4368"/>
  <c r="M17" i="4368"/>
  <c r="M15" i="4368"/>
  <c r="M19" i="4368"/>
  <c r="M26" i="4368"/>
  <c r="M14" i="4368"/>
  <c r="M21" i="4368"/>
  <c r="M18" i="4368"/>
  <c r="M22" i="4368"/>
  <c r="M13" i="4368"/>
  <c r="E12" i="4367"/>
  <c r="AI90" i="4364"/>
  <c r="AH90" i="4364"/>
  <c r="AG90" i="4364"/>
  <c r="AH94" i="4364"/>
  <c r="AF90" i="4364" l="1"/>
  <c r="Z33" i="4367"/>
  <c r="Z34" i="4367"/>
  <c r="Z32" i="4367"/>
  <c r="AI95" i="4364"/>
  <c r="AH95" i="4364"/>
  <c r="AG95" i="4364"/>
  <c r="AA34" i="4367" l="1"/>
  <c r="AH97" i="4364"/>
  <c r="AL95" i="4364" s="1"/>
  <c r="AC90" i="4364"/>
  <c r="AL94" i="4364" l="1"/>
  <c r="V72" i="4364" l="1"/>
  <c r="V67" i="4364"/>
  <c r="V66" i="4364"/>
  <c r="G8" i="4368"/>
  <c r="E17" i="4369"/>
  <c r="V64" i="4364"/>
  <c r="G24" i="4369"/>
  <c r="M24" i="4369"/>
  <c r="V27" i="4364"/>
  <c r="V42" i="4364"/>
  <c r="V43" i="4364"/>
  <c r="V44" i="4364"/>
  <c r="V45" i="4364"/>
  <c r="V46" i="4364"/>
  <c r="V47" i="4364"/>
  <c r="V48" i="4364"/>
  <c r="V49" i="4364"/>
  <c r="V50" i="4364"/>
  <c r="V51" i="4364"/>
  <c r="V52" i="4364"/>
  <c r="V53" i="4364"/>
  <c r="V54" i="4364"/>
  <c r="V55" i="4364"/>
  <c r="V56" i="4364"/>
  <c r="V57" i="4364"/>
  <c r="V58" i="4364"/>
  <c r="V59" i="4364"/>
  <c r="V60" i="4364"/>
  <c r="V61" i="4364"/>
  <c r="V62" i="4364"/>
  <c r="V63" i="4364"/>
  <c r="V65" i="4364"/>
  <c r="V41" i="4364"/>
  <c r="V17" i="4364"/>
  <c r="V18" i="4364"/>
  <c r="V19" i="4364"/>
  <c r="V20" i="4364"/>
  <c r="V21" i="4364"/>
  <c r="V22" i="4364"/>
  <c r="V23" i="4364"/>
  <c r="V24" i="4364"/>
  <c r="V25" i="4364"/>
  <c r="V26" i="4364"/>
  <c r="V28" i="4364"/>
  <c r="V29" i="4364"/>
  <c r="V30" i="4364"/>
  <c r="V31" i="4364"/>
  <c r="V32" i="4364"/>
  <c r="V33" i="4364"/>
  <c r="V34" i="4364"/>
  <c r="V35" i="4364"/>
  <c r="V36" i="4364"/>
  <c r="V37" i="4364"/>
  <c r="V38" i="4364"/>
  <c r="V39" i="4364"/>
  <c r="V40" i="4364"/>
  <c r="V16" i="4364"/>
  <c r="V7" i="4364"/>
  <c r="V9" i="4364"/>
  <c r="V10" i="4364"/>
  <c r="V8" i="4364"/>
  <c r="V6" i="4364"/>
  <c r="AI94" i="4364"/>
  <c r="AC94" i="4364" s="1"/>
  <c r="K35" i="4369"/>
  <c r="Y60" i="4369" s="1"/>
  <c r="I35" i="4369"/>
  <c r="X60" i="4369" s="1"/>
  <c r="K17" i="4369"/>
  <c r="Y59" i="4369" s="1"/>
  <c r="M8" i="4369"/>
  <c r="M7" i="4369"/>
  <c r="M15" i="4369"/>
  <c r="I17" i="4369"/>
  <c r="X59" i="4369" s="1"/>
  <c r="E35" i="4369"/>
  <c r="Y54" i="4369" s="1"/>
  <c r="C35" i="4369"/>
  <c r="X54" i="4369" s="1"/>
  <c r="G10" i="4369"/>
  <c r="M23" i="4369"/>
  <c r="M14" i="4369"/>
  <c r="M9" i="4369"/>
  <c r="M13" i="4369"/>
  <c r="M6" i="4369"/>
  <c r="M10" i="4369"/>
  <c r="M11" i="4369"/>
  <c r="G23" i="4369"/>
  <c r="G15" i="4369"/>
  <c r="G9" i="4369"/>
  <c r="G7" i="4369"/>
  <c r="G8" i="4369"/>
  <c r="G6" i="4369"/>
  <c r="G13" i="4369"/>
  <c r="G11" i="4369"/>
  <c r="G12" i="4369"/>
  <c r="G14" i="4369"/>
  <c r="C17" i="4369"/>
  <c r="M12" i="4369"/>
  <c r="L17" i="4364"/>
  <c r="L73" i="4364" s="1"/>
  <c r="L80" i="4364" s="1"/>
  <c r="AF89" i="4364"/>
  <c r="AF91" i="4364" s="1"/>
  <c r="AH89" i="4364"/>
  <c r="AI89" i="4364"/>
  <c r="AG89" i="4364"/>
  <c r="U7" i="4364"/>
  <c r="X11" i="4364"/>
  <c r="H80" i="4364"/>
  <c r="X73" i="4364"/>
  <c r="V73" i="4364" l="1"/>
  <c r="M6" i="4364"/>
  <c r="M16" i="4364"/>
  <c r="E80" i="4364"/>
  <c r="V11" i="4364"/>
  <c r="AM89" i="4364"/>
  <c r="AI91" i="4364"/>
  <c r="AM90" i="4364" s="1"/>
  <c r="I6" i="4364"/>
  <c r="I80" i="4364"/>
  <c r="AL89" i="4364"/>
  <c r="AH91" i="4364"/>
  <c r="AL90" i="4364" s="1"/>
  <c r="AG91" i="4364"/>
  <c r="AK90" i="4364" s="1"/>
  <c r="AK89" i="4364"/>
  <c r="I60" i="4364"/>
  <c r="I58" i="4364"/>
  <c r="I48" i="4364"/>
  <c r="I44" i="4364"/>
  <c r="I70" i="4364"/>
  <c r="S10" i="4364"/>
  <c r="S70" i="4364"/>
  <c r="S42" i="4364"/>
  <c r="S44" i="4364"/>
  <c r="S47" i="4364"/>
  <c r="S48" i="4364"/>
  <c r="S58" i="4364"/>
  <c r="S60" i="4364"/>
  <c r="U10" i="4364"/>
  <c r="U61" i="4364"/>
  <c r="U42" i="4364"/>
  <c r="U62" i="4364"/>
  <c r="U43" i="4364"/>
  <c r="X80" i="4364"/>
  <c r="Y10" i="4364" s="1"/>
  <c r="I8" i="4364"/>
  <c r="F80" i="4364"/>
  <c r="E17" i="4368"/>
  <c r="E28" i="4368"/>
  <c r="I42" i="4364"/>
  <c r="AI97" i="4364"/>
  <c r="AM95" i="4364" s="1"/>
  <c r="AJ89" i="4364"/>
  <c r="AC89" i="4364"/>
  <c r="AC91" i="4364" s="1"/>
  <c r="AG97" i="4364"/>
  <c r="AK94" i="4364" s="1"/>
  <c r="I7" i="4364"/>
  <c r="J80" i="4364"/>
  <c r="AF97" i="4364"/>
  <c r="AJ94" i="4364" s="1"/>
  <c r="AC95" i="4364"/>
  <c r="K43" i="4369"/>
  <c r="I9" i="4364"/>
  <c r="I10" i="4364"/>
  <c r="I47" i="4364"/>
  <c r="U8" i="4364"/>
  <c r="U9" i="4364"/>
  <c r="G17" i="4369"/>
  <c r="U53" i="4369" s="1"/>
  <c r="S9" i="4364"/>
  <c r="S8" i="4364"/>
  <c r="S7" i="4364"/>
  <c r="G35" i="4369"/>
  <c r="O17" i="4369"/>
  <c r="Y62" i="4369"/>
  <c r="AA60" i="4369" s="1"/>
  <c r="Y53" i="4369"/>
  <c r="E43" i="4369"/>
  <c r="F16" i="4369" s="1"/>
  <c r="X62" i="4369"/>
  <c r="Z60" i="4369" s="1"/>
  <c r="I43" i="4369"/>
  <c r="J16" i="4369" s="1"/>
  <c r="M35" i="4369"/>
  <c r="U60" i="4369" s="1"/>
  <c r="X53" i="4369"/>
  <c r="C43" i="4369"/>
  <c r="D16" i="4369" s="1"/>
  <c r="O35" i="4369"/>
  <c r="G28" i="4368"/>
  <c r="M17" i="4369"/>
  <c r="I28" i="4368"/>
  <c r="L23" i="4369" l="1"/>
  <c r="L15" i="4369"/>
  <c r="L16" i="4369"/>
  <c r="Y7" i="4364"/>
  <c r="Y9" i="4364"/>
  <c r="AJ91" i="4364"/>
  <c r="Y16" i="4364"/>
  <c r="Y6" i="4364"/>
  <c r="V80" i="4364"/>
  <c r="W34" i="4364" s="1"/>
  <c r="K6" i="4364"/>
  <c r="K80" i="4364"/>
  <c r="G10" i="4364"/>
  <c r="G8" i="4364"/>
  <c r="G9" i="4364"/>
  <c r="G6" i="4364"/>
  <c r="G7" i="4364"/>
  <c r="G80" i="4364"/>
  <c r="Q9" i="4364"/>
  <c r="Q71" i="4364"/>
  <c r="Q56" i="4364"/>
  <c r="Q17" i="4364"/>
  <c r="Q72" i="4364"/>
  <c r="Q18" i="4364"/>
  <c r="Q63" i="4364"/>
  <c r="Q16" i="4364"/>
  <c r="Q67" i="4364"/>
  <c r="Q22" i="4364"/>
  <c r="Q64" i="4364"/>
  <c r="Q44" i="4364"/>
  <c r="Q40" i="4364"/>
  <c r="Q65" i="4364"/>
  <c r="Q41" i="4364"/>
  <c r="Q66" i="4364"/>
  <c r="Q45" i="4364"/>
  <c r="Q54" i="4364"/>
  <c r="G17" i="4364"/>
  <c r="O23" i="4364"/>
  <c r="O31" i="4364"/>
  <c r="O39" i="4364"/>
  <c r="O53" i="4364"/>
  <c r="O24" i="4364"/>
  <c r="O32" i="4364"/>
  <c r="O40" i="4364"/>
  <c r="O55" i="4364"/>
  <c r="O25" i="4364"/>
  <c r="O33" i="4364"/>
  <c r="O44" i="4364"/>
  <c r="O56" i="4364"/>
  <c r="O26" i="4364"/>
  <c r="O34" i="4364"/>
  <c r="O46" i="4364"/>
  <c r="O57" i="4364"/>
  <c r="O28" i="4364"/>
  <c r="O50" i="4364"/>
  <c r="O29" i="4364"/>
  <c r="O37" i="4364"/>
  <c r="O69" i="4364"/>
  <c r="O21" i="4364"/>
  <c r="O38" i="4364"/>
  <c r="O19" i="4364"/>
  <c r="O27" i="4364"/>
  <c r="O35" i="4364"/>
  <c r="O49" i="4364"/>
  <c r="O59" i="4364"/>
  <c r="O36" i="4364"/>
  <c r="O68" i="4364"/>
  <c r="O20" i="4364"/>
  <c r="O51" i="4364"/>
  <c r="O30" i="4364"/>
  <c r="O52" i="4364"/>
  <c r="O7" i="4364"/>
  <c r="K42" i="4364"/>
  <c r="K62" i="4364"/>
  <c r="K61" i="4364"/>
  <c r="K43" i="4364"/>
  <c r="G41" i="4364"/>
  <c r="G66" i="4364"/>
  <c r="G71" i="4364"/>
  <c r="G40" i="4364"/>
  <c r="G44" i="4364"/>
  <c r="G67" i="4364"/>
  <c r="G45" i="4364"/>
  <c r="G54" i="4364"/>
  <c r="G39" i="4364"/>
  <c r="G64" i="4364"/>
  <c r="G65" i="4364"/>
  <c r="G18" i="4364"/>
  <c r="G56" i="4364"/>
  <c r="G72" i="4364"/>
  <c r="G22" i="4364"/>
  <c r="G63" i="4364"/>
  <c r="G16" i="4364"/>
  <c r="K10" i="4364"/>
  <c r="Y8" i="4364"/>
  <c r="AM94" i="4364"/>
  <c r="K9" i="4364"/>
  <c r="Q7" i="4364"/>
  <c r="K8" i="4364"/>
  <c r="L25" i="4369"/>
  <c r="L11" i="4369"/>
  <c r="L12" i="4369"/>
  <c r="L10" i="4369"/>
  <c r="L43" i="4369"/>
  <c r="L33" i="4369"/>
  <c r="L6" i="4369"/>
  <c r="L13" i="4369"/>
  <c r="AJ95" i="4364"/>
  <c r="AD89" i="4364"/>
  <c r="AD90" i="4364"/>
  <c r="AJ90" i="4364"/>
  <c r="AJ97" i="4364"/>
  <c r="AK95" i="4364"/>
  <c r="K7" i="4364"/>
  <c r="AC97" i="4364"/>
  <c r="AD94" i="4364" s="1"/>
  <c r="L8" i="4369"/>
  <c r="L9" i="4369"/>
  <c r="L7" i="4369"/>
  <c r="L14" i="4369"/>
  <c r="L32" i="4369"/>
  <c r="AA59" i="4369"/>
  <c r="O43" i="4369"/>
  <c r="W67" i="4364"/>
  <c r="W46" i="4364"/>
  <c r="W72" i="4364"/>
  <c r="W41" i="4364"/>
  <c r="F12" i="4367"/>
  <c r="Z59" i="4369"/>
  <c r="T33" i="4368"/>
  <c r="M28" i="4368"/>
  <c r="U54" i="4369"/>
  <c r="G43" i="4369"/>
  <c r="O8" i="4364"/>
  <c r="O9" i="4364"/>
  <c r="O10" i="4364"/>
  <c r="U59" i="4369"/>
  <c r="M43" i="4369"/>
  <c r="N16" i="4369" s="1"/>
  <c r="X32" i="4368"/>
  <c r="D9" i="4369"/>
  <c r="D24" i="4369"/>
  <c r="D8" i="4369"/>
  <c r="D7" i="4369"/>
  <c r="D43" i="4369"/>
  <c r="D11" i="4369"/>
  <c r="D13" i="4369"/>
  <c r="D14" i="4369"/>
  <c r="D12" i="4369"/>
  <c r="D6" i="4369"/>
  <c r="D15" i="4369"/>
  <c r="D23" i="4369"/>
  <c r="D10" i="4369"/>
  <c r="G5" i="4367"/>
  <c r="O28" i="4368"/>
  <c r="X55" i="4369"/>
  <c r="Z54" i="4369" s="1"/>
  <c r="J13" i="4369"/>
  <c r="J14" i="4369"/>
  <c r="J7" i="4369"/>
  <c r="J10" i="4369"/>
  <c r="J12" i="4369"/>
  <c r="J8" i="4369"/>
  <c r="J15" i="4369"/>
  <c r="J11" i="4369"/>
  <c r="J24" i="4369"/>
  <c r="J9" i="4369"/>
  <c r="J6" i="4369"/>
  <c r="J43" i="4369"/>
  <c r="J23" i="4369"/>
  <c r="F7" i="4369"/>
  <c r="F33" i="4369"/>
  <c r="F32" i="4369"/>
  <c r="F25" i="4369"/>
  <c r="F8" i="4369"/>
  <c r="F23" i="4369"/>
  <c r="F11" i="4369"/>
  <c r="F9" i="4369"/>
  <c r="F43" i="4369"/>
  <c r="F10" i="4369"/>
  <c r="F13" i="4369"/>
  <c r="F14" i="4369"/>
  <c r="F12" i="4369"/>
  <c r="F6" i="4369"/>
  <c r="G9" i="4367"/>
  <c r="G7" i="4367"/>
  <c r="Y55" i="4369"/>
  <c r="H16" i="4369" l="1"/>
  <c r="H34" i="4369"/>
  <c r="P13" i="4369"/>
  <c r="P14" i="4369"/>
  <c r="P8" i="4369"/>
  <c r="P11" i="4369"/>
  <c r="P12" i="4369"/>
  <c r="P15" i="4369"/>
  <c r="P16" i="4369"/>
  <c r="P7" i="4369"/>
  <c r="P9" i="4369"/>
  <c r="P10" i="4369"/>
  <c r="W17" i="4364"/>
  <c r="W32" i="4364"/>
  <c r="W31" i="4364"/>
  <c r="W25" i="4364"/>
  <c r="W8" i="4364"/>
  <c r="W7" i="4364"/>
  <c r="W37" i="4364"/>
  <c r="W10" i="4364"/>
  <c r="W29" i="4364"/>
  <c r="W24" i="4364"/>
  <c r="W40" i="4364"/>
  <c r="W60" i="4364"/>
  <c r="W66" i="4364"/>
  <c r="W38" i="4364"/>
  <c r="W43" i="4364"/>
  <c r="W48" i="4364"/>
  <c r="W19" i="4364"/>
  <c r="W50" i="4364"/>
  <c r="W23" i="4364"/>
  <c r="W58" i="4364"/>
  <c r="W53" i="4364"/>
  <c r="W45" i="4364"/>
  <c r="W26" i="4364"/>
  <c r="W61" i="4364"/>
  <c r="W51" i="4364"/>
  <c r="W52" i="4364"/>
  <c r="W20" i="4364"/>
  <c r="W44" i="4364"/>
  <c r="W36" i="4364"/>
  <c r="W65" i="4364"/>
  <c r="W28" i="4364"/>
  <c r="W56" i="4364"/>
  <c r="W30" i="4364"/>
  <c r="W39" i="4364"/>
  <c r="Y11" i="4364"/>
  <c r="M80" i="4364"/>
  <c r="S80" i="4364"/>
  <c r="W69" i="4364"/>
  <c r="W71" i="4364"/>
  <c r="W68" i="4364"/>
  <c r="U80" i="4364"/>
  <c r="W70" i="4364"/>
  <c r="Q80" i="4364"/>
  <c r="O80" i="4364"/>
  <c r="W16" i="4364"/>
  <c r="W6" i="4364"/>
  <c r="W47" i="4364"/>
  <c r="W18" i="4364"/>
  <c r="W9" i="4364"/>
  <c r="W35" i="4364"/>
  <c r="W54" i="4364"/>
  <c r="W63" i="4364"/>
  <c r="M25" i="4364"/>
  <c r="M68" i="4364"/>
  <c r="M69" i="4364"/>
  <c r="M70" i="4364"/>
  <c r="M71" i="4364"/>
  <c r="W49" i="4364"/>
  <c r="W27" i="4364"/>
  <c r="W62" i="4364"/>
  <c r="W21" i="4364"/>
  <c r="W64" i="4364"/>
  <c r="W57" i="4364"/>
  <c r="W59" i="4364"/>
  <c r="W42" i="4364"/>
  <c r="W22" i="4364"/>
  <c r="W33" i="4364"/>
  <c r="W55" i="4364"/>
  <c r="M36" i="4364"/>
  <c r="M34" i="4364"/>
  <c r="M42" i="4364"/>
  <c r="M9" i="4364"/>
  <c r="M41" i="4364"/>
  <c r="M19" i="4364"/>
  <c r="M46" i="4364"/>
  <c r="M26" i="4364"/>
  <c r="M7" i="4364"/>
  <c r="M37" i="4364"/>
  <c r="M17" i="4364"/>
  <c r="M48" i="4364"/>
  <c r="M20" i="4364"/>
  <c r="M23" i="4364"/>
  <c r="M38" i="4364"/>
  <c r="M35" i="4364"/>
  <c r="M55" i="4364"/>
  <c r="M39" i="4364"/>
  <c r="M28" i="4364"/>
  <c r="M53" i="4364"/>
  <c r="M62" i="4364"/>
  <c r="M50" i="4364"/>
  <c r="M47" i="4364"/>
  <c r="M32" i="4364"/>
  <c r="M65" i="4364"/>
  <c r="M8" i="4364"/>
  <c r="M40" i="4364"/>
  <c r="M60" i="4364"/>
  <c r="M63" i="4364"/>
  <c r="M45" i="4364"/>
  <c r="M27" i="4364"/>
  <c r="M33" i="4364"/>
  <c r="M59" i="4364"/>
  <c r="M58" i="4364"/>
  <c r="M24" i="4364"/>
  <c r="M18" i="4364"/>
  <c r="M54" i="4364"/>
  <c r="M22" i="4364"/>
  <c r="M30" i="4364"/>
  <c r="M44" i="4364"/>
  <c r="M61" i="4364"/>
  <c r="M51" i="4364"/>
  <c r="M10" i="4364"/>
  <c r="M56" i="4364"/>
  <c r="M57" i="4364"/>
  <c r="M64" i="4364"/>
  <c r="M49" i="4364"/>
  <c r="M66" i="4364"/>
  <c r="M67" i="4364"/>
  <c r="M43" i="4364"/>
  <c r="M29" i="4364"/>
  <c r="M21" i="4364"/>
  <c r="M31" i="4364"/>
  <c r="M52" i="4364"/>
  <c r="M72" i="4364"/>
  <c r="AD95" i="4364"/>
  <c r="M23" i="4367"/>
  <c r="N23" i="4367"/>
  <c r="F10" i="4367"/>
  <c r="M26" i="4367"/>
  <c r="N26" i="4367"/>
  <c r="M20" i="4367"/>
  <c r="E6" i="4367"/>
  <c r="F6" i="4367"/>
  <c r="N20" i="4367"/>
  <c r="E10" i="4367"/>
  <c r="P23" i="4369"/>
  <c r="P6" i="4369"/>
  <c r="P24" i="4369"/>
  <c r="Z53" i="4369"/>
  <c r="P43" i="4369"/>
  <c r="N6" i="4369"/>
  <c r="N43" i="4369"/>
  <c r="N12" i="4369"/>
  <c r="N7" i="4369"/>
  <c r="N13" i="4369"/>
  <c r="N28" i="4369"/>
  <c r="N30" i="4369"/>
  <c r="N32" i="4369"/>
  <c r="N29" i="4369"/>
  <c r="N33" i="4369"/>
  <c r="N25" i="4369"/>
  <c r="N14" i="4369"/>
  <c r="N27" i="4369"/>
  <c r="N10" i="4369"/>
  <c r="N11" i="4369"/>
  <c r="N15" i="4369"/>
  <c r="N9" i="4369"/>
  <c r="N24" i="4369"/>
  <c r="N26" i="4369"/>
  <c r="N8" i="4369"/>
  <c r="N23" i="4369"/>
  <c r="N31" i="4369"/>
  <c r="U55" i="4369"/>
  <c r="V53" i="4369" s="1"/>
  <c r="G12" i="4367"/>
  <c r="U62" i="4369"/>
  <c r="V60" i="4369" s="1"/>
  <c r="W32" i="4368"/>
  <c r="Y32" i="4368"/>
  <c r="H12" i="4369"/>
  <c r="H23" i="4369"/>
  <c r="H8" i="4369"/>
  <c r="H25" i="4369"/>
  <c r="H32" i="4369"/>
  <c r="H31" i="4369"/>
  <c r="H28" i="4369"/>
  <c r="H30" i="4369"/>
  <c r="H11" i="4369"/>
  <c r="H13" i="4369"/>
  <c r="H10" i="4369"/>
  <c r="H6" i="4369"/>
  <c r="H43" i="4369"/>
  <c r="H27" i="4369"/>
  <c r="H15" i="4369"/>
  <c r="H7" i="4369"/>
  <c r="H26" i="4369"/>
  <c r="H29" i="4369"/>
  <c r="H33" i="4369"/>
  <c r="H14" i="4369"/>
  <c r="H24" i="4369"/>
  <c r="H9" i="4369"/>
  <c r="T34" i="4368"/>
  <c r="U32" i="4368" s="1"/>
  <c r="W11" i="4364" l="1"/>
  <c r="W80" i="4364"/>
  <c r="W73" i="4364"/>
  <c r="M11" i="4364"/>
  <c r="M73" i="4364"/>
  <c r="O20" i="4367"/>
  <c r="P35" i="4369"/>
  <c r="H17" i="4369"/>
  <c r="O23" i="4367"/>
  <c r="G8" i="4367"/>
  <c r="E13" i="4367"/>
  <c r="O26" i="4367"/>
  <c r="G6" i="4367"/>
  <c r="G10" i="4367"/>
  <c r="P17" i="4369"/>
  <c r="H35" i="4369"/>
  <c r="U33" i="4368"/>
  <c r="V54" i="4369"/>
  <c r="N17" i="4369"/>
  <c r="F13" i="4367"/>
  <c r="V59" i="4369"/>
  <c r="N35" i="4369"/>
</calcChain>
</file>

<file path=xl/sharedStrings.xml><?xml version="1.0" encoding="utf-8"?>
<sst xmlns="http://schemas.openxmlformats.org/spreadsheetml/2006/main" count="393" uniqueCount="196">
  <si>
    <t>Hidráulica</t>
  </si>
  <si>
    <t>Térmica</t>
  </si>
  <si>
    <t>Total</t>
  </si>
  <si>
    <t>Estatal</t>
  </si>
  <si>
    <t>Privada</t>
  </si>
  <si>
    <t>N°</t>
  </si>
  <si>
    <t>Particp.</t>
  </si>
  <si>
    <t>ESTATAL</t>
  </si>
  <si>
    <t>Nombre de la empresa</t>
  </si>
  <si>
    <t>PRIVADA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</si>
  <si>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</si>
  <si>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</si>
  <si>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</si>
  <si>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</si>
  <si>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</si>
  <si>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</si>
  <si>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</si>
  <si>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</si>
  <si>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</si>
  <si>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</si>
  <si>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</si>
  <si>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</si>
  <si>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</si>
  <si>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</si>
  <si>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</si>
  <si>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</si>
  <si>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</si>
  <si>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</si>
  <si>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</si>
  <si>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</si>
  <si>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</si>
  <si>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>Dic</t>
  </si>
  <si>
    <t>Generadora de Energía del Perú S.A.</t>
  </si>
  <si>
    <t xml:space="preserve"> </t>
  </si>
  <si>
    <t>Longitud de linea (km) por nivel de tensión</t>
  </si>
  <si>
    <t>220 kV</t>
  </si>
  <si>
    <t>138 kV</t>
  </si>
  <si>
    <t>miles US $</t>
  </si>
  <si>
    <t>Consorcio Transmantaro S.A.</t>
  </si>
  <si>
    <t>Red Eléctrica del Sur S.A.</t>
  </si>
  <si>
    <t>Eteselva S.R.L.</t>
  </si>
  <si>
    <t>Etenorte S.R.L.</t>
  </si>
  <si>
    <t>Consorcio Energético Huancavelica S.A.</t>
  </si>
  <si>
    <t>EMP. PRIVADA</t>
  </si>
  <si>
    <t>REDESUR</t>
  </si>
  <si>
    <t>ETESELVA</t>
  </si>
  <si>
    <t>Mercado regulado</t>
  </si>
  <si>
    <t>Mercado libre</t>
  </si>
  <si>
    <t>Electrocentro S.A.</t>
  </si>
  <si>
    <t>Electronoroeste S.A.</t>
  </si>
  <si>
    <t>Electro Sur Este S.A.A.</t>
  </si>
  <si>
    <t>Electronorte S.A.</t>
  </si>
  <si>
    <t>Electro Oriente S.A.</t>
  </si>
  <si>
    <t>Electro Puno S.A.A.</t>
  </si>
  <si>
    <t>Electrosur S.A.</t>
  </si>
  <si>
    <t>Electro Ucayali S.A.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</si>
  <si>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</si>
  <si>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</si>
  <si>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</si>
  <si>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</si>
  <si>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Electro Pangoa S.A.</t>
  </si>
  <si>
    <t>Total distribuidoras del mercado eléctrico</t>
  </si>
  <si>
    <t>CLIENTES</t>
  </si>
  <si>
    <t>Mercado Regulado</t>
  </si>
  <si>
    <t>Mercado Libre</t>
  </si>
  <si>
    <t>VENTA DE ENERGÍA</t>
  </si>
  <si>
    <t>Solar</t>
  </si>
  <si>
    <t>Eléctrica Yanapampa S.A.C.</t>
  </si>
  <si>
    <t>Empresa de Generación Huanza S.A.</t>
  </si>
  <si>
    <t>500 kV</t>
  </si>
  <si>
    <t>REP</t>
  </si>
  <si>
    <t xml:space="preserve">         LÍNEAS DE TRANSMISIÓN EN 500kV, 220 kV y 138 kV</t>
  </si>
  <si>
    <t>ATN 1 S.A.</t>
  </si>
  <si>
    <t xml:space="preserve">Red de Energía del Perú S.A. </t>
  </si>
  <si>
    <t>Transmisora Eléctrica del Sur S.A.</t>
  </si>
  <si>
    <t>Compañía Transmisora Andina S.A.</t>
  </si>
  <si>
    <t>TESUR</t>
  </si>
  <si>
    <t>9.1.   PARTICIPACIÓN DE LAS EMPRESAS* DEL MERCADO ELÉCTRICO SEGÚN SU FACTURACIÓN ** TOTAL</t>
  </si>
  <si>
    <t>Eólica</t>
  </si>
  <si>
    <t>Eólico</t>
  </si>
  <si>
    <t>ATN 2 S.A.</t>
  </si>
  <si>
    <t>CTM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</si>
  <si>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</si>
  <si>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</si>
  <si>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</si>
  <si>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</si>
  <si>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Agro Industrial Paramonga S.A.A.</t>
  </si>
  <si>
    <t>Asociación Santa Lucia de Chacas</t>
  </si>
  <si>
    <t>Chinango S.A.C</t>
  </si>
  <si>
    <t>Compañia Eléctrica El Platanal S.A.</t>
  </si>
  <si>
    <t>Empresa de Generación Eléctrica Canchayllo S.A.C.</t>
  </si>
  <si>
    <t>Empresa de Generación Eléctrica Junín S.A.C.</t>
  </si>
  <si>
    <t>Empresa Eléctrica Rio Doble S.A.</t>
  </si>
  <si>
    <t>Energía Eólica S.A.</t>
  </si>
  <si>
    <t>Hidrocañete S.A.</t>
  </si>
  <si>
    <t>Hidroeléctrica Huanchor S.A.C.</t>
  </si>
  <si>
    <t>Maja Energía S.A.C.</t>
  </si>
  <si>
    <t>Moquegua FV S.A.C.</t>
  </si>
  <si>
    <r>
      <t>9.2.  PARTICIPACIÓN DE LAS EMPRESAS* GENERADORAS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DEL MERCADO ELÉCTRICO</t>
    </r>
  </si>
  <si>
    <t xml:space="preserve">9.3.   PARTICIPACIÓN DE LAS EMPRESAS* TRANSMISORAS** EN EL MERCADO ELÉCTRICO  SEGÚN LONGITUD DE </t>
  </si>
  <si>
    <t>(**) Sólo empresas cuya actividad principal es la tdistribución eléctrica.</t>
  </si>
  <si>
    <t>Electro Dunas S.A.A.</t>
  </si>
  <si>
    <t>Empresa de Generación Huallaga S.A.</t>
  </si>
  <si>
    <t>Statkraft Perú S.A.</t>
  </si>
  <si>
    <t>Empresas</t>
  </si>
  <si>
    <t>Codigo</t>
  </si>
  <si>
    <t>ABY</t>
  </si>
  <si>
    <t>ATN</t>
  </si>
  <si>
    <t>Interconexión Eléctrica ISA Perú S.A.</t>
  </si>
  <si>
    <t>Centrales Santa Rosa S.A.C.</t>
  </si>
  <si>
    <t>Empresa de Interés Local Hidroeléctrica S.A. de Chacas</t>
  </si>
  <si>
    <t>Enel Distribución Perú S.A.A.</t>
  </si>
  <si>
    <t>Luz del Sur S.A.</t>
  </si>
  <si>
    <t>Proyecto Especial Chavimochic</t>
  </si>
  <si>
    <t>Sociedad Eléctrica del Sur Oeste S.A.</t>
  </si>
  <si>
    <t>Agroaurora S.A.C.</t>
  </si>
  <si>
    <t>Hidrandina S.A.</t>
  </si>
  <si>
    <t>Bioenergía del Chira S.A.</t>
  </si>
  <si>
    <t>Central Hidroeléctrica de Langui S.A.</t>
  </si>
  <si>
    <t>Compañia Hidroeléctrica Tingo S.A.</t>
  </si>
  <si>
    <t>E.A.W. Muller S.A.</t>
  </si>
  <si>
    <t>Empresa de Generación Eléctrica Rio Baños S.A.C.</t>
  </si>
  <si>
    <t>Enel Generación Perú S.A.A.</t>
  </si>
  <si>
    <t>Enel Generación Piura S.A.</t>
  </si>
  <si>
    <t>ENGIE EnergÍa Perú S.A.</t>
  </si>
  <si>
    <t>Fénix Power Perú S.A.</t>
  </si>
  <si>
    <t>GTS Majes S.A.C.</t>
  </si>
  <si>
    <t>GTS Repartición S.A.C.</t>
  </si>
  <si>
    <t>Hidroeléctrica Santa Cruz S.A.C.</t>
  </si>
  <si>
    <t xml:space="preserve">Infraestructuras y Energías del Perú S.A.C. </t>
  </si>
  <si>
    <t>Kallpa Generación S.A.</t>
  </si>
  <si>
    <t>Panamericana Solar S.A.C.</t>
  </si>
  <si>
    <t>Parque Eolico Marcona S.A.C.</t>
  </si>
  <si>
    <t>Parque Eolico Tres Hermanas S.A.C.</t>
  </si>
  <si>
    <t>Planta de Reserva Fría de Generación Éten S.A.</t>
  </si>
  <si>
    <t>Samay I S.A.</t>
  </si>
  <si>
    <t>SDF Energía S.A.C.</t>
  </si>
  <si>
    <t>Shougang Generación Eléctrica S.A.A.</t>
  </si>
  <si>
    <t>Sindicato Energético S.A.</t>
  </si>
  <si>
    <t>Tacna Solar S.A.C.</t>
  </si>
  <si>
    <t>Termochilca S.A.</t>
  </si>
  <si>
    <t>Termoselva S.R.L.</t>
  </si>
  <si>
    <t>(*)</t>
  </si>
  <si>
    <t>9.4.    PARTICIPACIÓN DE LAS EMPRESAS* DISTRIBUIDORAS** EN EL MERCADO ELÉCTRICO</t>
  </si>
  <si>
    <t>Empresa de Distribución y Comercialización de Electricidad San Ramon S.A.</t>
  </si>
  <si>
    <t>Egepsa S.A.</t>
  </si>
  <si>
    <t>Compañía Transmisora Norperuana S.R.L.</t>
  </si>
  <si>
    <t>Conelsur LT S.A.C.</t>
  </si>
  <si>
    <t>Empresa de Transmision Aymaraes S.A.C.</t>
  </si>
  <si>
    <t>Empresa de Trasmisión Guadalupe S.A.C.</t>
  </si>
  <si>
    <t>Empresa de Generacion Electrica Machupicchu S.A.</t>
  </si>
  <si>
    <t>Empresa Eléctrica Agua Azul S.A.</t>
  </si>
  <si>
    <t>Andean Power S.A.C.</t>
  </si>
  <si>
    <t>Electro Zaña S.A.C.</t>
  </si>
  <si>
    <t>Empresa de Generación Eléctrica Santa Ana S.R.L.</t>
  </si>
  <si>
    <t>Hidro Pátapo S.A.C.</t>
  </si>
  <si>
    <t>Huaura Power Group S.A.</t>
  </si>
  <si>
    <t>Inland Energy S.A.C.</t>
  </si>
  <si>
    <t>Orazul Energy Perú S.A.</t>
  </si>
  <si>
    <t>Petramas S.A.C.</t>
  </si>
  <si>
    <t>POTENCIA</t>
  </si>
  <si>
    <t>total</t>
  </si>
  <si>
    <t>PRODUCCION</t>
  </si>
  <si>
    <t>ABY Transmisión Sur S.A.</t>
  </si>
  <si>
    <t>Concesionaria linea de Transmision CCNCM S.A.C.</t>
  </si>
  <si>
    <t>Pomacocha Power S.A.C.</t>
  </si>
  <si>
    <t>Transmisora Eléctrica del Sur 2 S.A.C.</t>
  </si>
  <si>
    <t>Otros</t>
  </si>
  <si>
    <t>CCNCM</t>
  </si>
  <si>
    <t>&lt;60 - 75&gt;</t>
  </si>
  <si>
    <t>(*) Sólo empresas que informan a la DGE a diciembre 2019</t>
  </si>
  <si>
    <t>(**) Consolidado basado en la información declarada mensualmente a la Dirección General de Electricidad (aportes y facturación por energía) a diciembre 2019</t>
  </si>
  <si>
    <t>a. Empresas estatales a diciembre del 2019</t>
  </si>
  <si>
    <t>Potencia instalada  2019  (MW)</t>
  </si>
  <si>
    <t>Producción de energía eléctrica  2019  (GWh)</t>
  </si>
  <si>
    <t>Facturación total 2019</t>
  </si>
  <si>
    <t>b. Empresas privadas a diciembre del 2019</t>
  </si>
  <si>
    <t>c. Total participación de empresas* generadoras estatales y privadas a diciembre del 2019</t>
  </si>
  <si>
    <t>Número de clientes  2019</t>
  </si>
  <si>
    <t>Venta de energía  2019  (GWh)</t>
  </si>
  <si>
    <t>Facturación total  2019</t>
  </si>
  <si>
    <t>Venta de energía  2019 (GWh)</t>
  </si>
  <si>
    <t>c. Total participación de empresas* distribuidoras** a diciembre del 2019</t>
  </si>
  <si>
    <t>(*) Sólo empresas que informan a la DGE a diciembre 2019.</t>
  </si>
  <si>
    <t>FACTURACION MILLONES US$ 2019</t>
  </si>
  <si>
    <t xml:space="preserve">Sólo empresas cuya actividad principal es la generación de energía eléctrica e informan a la DGE al mes de diciembre 2019. </t>
  </si>
  <si>
    <t>(*) Sólo empresas que informan a la DGE a diciembre 2019. Incluye valores estimados basados en la información declarada mensualmente a la Dirección General de Electricidad por facturación por energía.</t>
  </si>
  <si>
    <t>GRÁFICO 2019</t>
  </si>
  <si>
    <t>Agroindustrias San Jacinto S.A.A.</t>
  </si>
  <si>
    <t>Celepsa Renovables S.R.L.</t>
  </si>
  <si>
    <t>Enel Green Power Peru S.A.C.</t>
  </si>
  <si>
    <t>Atria Energia S.A.C.</t>
  </si>
  <si>
    <t>ATN S.A.</t>
  </si>
  <si>
    <t>CONELSUR</t>
  </si>
  <si>
    <t>CONENHUA</t>
  </si>
  <si>
    <t>Consorcio Eléctrico Villacurí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</si>
</sst>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_-* #,##0.00\ _P_t_s_-;\-* #,##0.00\ _P_t_s_-;_-* &quot;-&quot;??\ _P_t_s_-;_-@_-"/>
    <numFmt numFmtId="167" formatCode="0.0%"/>
    <numFmt numFmtId="168" formatCode="_ * #,##0_ ;_ * \-#,##0_ ;_ * &quot;-&quot;??_ ;_ @_ "/>
    <numFmt numFmtId="169" formatCode="0.000"/>
    <numFmt numFmtId="170" formatCode="#\ ###\ ##0.00"/>
    <numFmt numFmtId="171" formatCode="#\ ###\ ##0"/>
    <numFmt numFmtId="172" formatCode="#\ ##0.00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Narrow"/>
      <family val="2"/>
    </font>
    <font>
      <b/>
      <vertAlign val="superscript"/>
      <sz val="12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u/>
      <sz val="17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b/>
      <sz val="14"/>
      <color rgb="FF9F9F9F"/>
      <name val="Arial"/>
      <family val="2"/>
    </font>
    <font>
      <b/>
      <sz val="11"/>
      <color rgb="FF9F9F9F"/>
      <name val="Arial"/>
      <family val="2"/>
    </font>
    <font>
      <b/>
      <sz val="12"/>
      <color rgb="FF9F9F9F"/>
      <name val="Arial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98AF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hair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hair">
        <color indexed="64"/>
      </bottom>
      <diagonal/>
    </border>
    <border>
      <left/>
      <right/>
      <top style="medium">
        <color theme="1"/>
      </top>
      <bottom style="hair">
        <color indexed="64"/>
      </bottom>
      <diagonal/>
    </border>
    <border>
      <left style="medium">
        <color indexed="64"/>
      </left>
      <right/>
      <top style="medium">
        <color theme="1"/>
      </top>
      <bottom style="hair">
        <color indexed="64"/>
      </bottom>
      <diagonal/>
    </border>
    <border>
      <left/>
      <right style="medium">
        <color theme="1"/>
      </right>
      <top style="medium">
        <color theme="1"/>
      </top>
      <bottom style="hair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87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0" fillId="0" borderId="0" xfId="0" applyFill="1"/>
    <xf numFmtId="0" fontId="5" fillId="0" borderId="0" xfId="0" applyFont="1" applyAlignment="1">
      <alignment horizontal="right"/>
    </xf>
    <xf numFmtId="0" fontId="0" fillId="0" borderId="0" xfId="0" applyFill="1" applyBorder="1"/>
    <xf numFmtId="168" fontId="0" fillId="0" borderId="0" xfId="1" applyNumberFormat="1" applyFont="1" applyBorder="1"/>
    <xf numFmtId="165" fontId="0" fillId="0" borderId="0" xfId="0" applyNumberFormat="1" applyBorder="1"/>
    <xf numFmtId="3" fontId="0" fillId="0" borderId="0" xfId="0" applyNumberFormat="1"/>
    <xf numFmtId="0" fontId="23" fillId="3" borderId="0" xfId="0" applyFont="1" applyFill="1"/>
    <xf numFmtId="0" fontId="22" fillId="3" borderId="0" xfId="0" applyFont="1" applyFill="1"/>
    <xf numFmtId="0" fontId="0" fillId="3" borderId="0" xfId="0" applyFill="1"/>
    <xf numFmtId="4" fontId="17" fillId="3" borderId="0" xfId="0" applyNumberFormat="1" applyFont="1" applyFill="1" applyBorder="1" applyAlignment="1">
      <alignment horizontal="right"/>
    </xf>
    <xf numFmtId="0" fontId="0" fillId="3" borderId="0" xfId="0" applyFill="1" applyBorder="1"/>
    <xf numFmtId="4" fontId="0" fillId="3" borderId="0" xfId="0" applyNumberFormat="1" applyFill="1"/>
    <xf numFmtId="0" fontId="2" fillId="3" borderId="0" xfId="0" applyFont="1" applyFill="1" applyBorder="1"/>
    <xf numFmtId="0" fontId="3" fillId="3" borderId="0" xfId="0" applyFont="1" applyFill="1" applyBorder="1"/>
    <xf numFmtId="167" fontId="7" fillId="3" borderId="0" xfId="8" applyNumberFormat="1" applyFont="1" applyFill="1" applyBorder="1" applyAlignment="1">
      <alignment horizontal="center"/>
    </xf>
    <xf numFmtId="0" fontId="18" fillId="3" borderId="0" xfId="0" applyFont="1" applyFill="1" applyBorder="1"/>
    <xf numFmtId="3" fontId="4" fillId="3" borderId="1" xfId="0" applyNumberFormat="1" applyFont="1" applyFill="1" applyBorder="1" applyAlignment="1">
      <alignment vertical="center"/>
    </xf>
    <xf numFmtId="167" fontId="7" fillId="3" borderId="2" xfId="8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167" fontId="7" fillId="3" borderId="3" xfId="8" applyNumberFormat="1" applyFont="1" applyFill="1" applyBorder="1" applyAlignment="1">
      <alignment horizontal="center" vertical="center"/>
    </xf>
    <xf numFmtId="0" fontId="2" fillId="3" borderId="0" xfId="0" applyFont="1" applyFill="1"/>
    <xf numFmtId="3" fontId="0" fillId="3" borderId="0" xfId="0" applyNumberFormat="1" applyFill="1" applyBorder="1"/>
    <xf numFmtId="0" fontId="21" fillId="3" borderId="0" xfId="0" applyFont="1" applyFill="1" applyBorder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1" fontId="0" fillId="3" borderId="0" xfId="0" applyNumberFormat="1" applyFill="1"/>
    <xf numFmtId="0" fontId="0" fillId="3" borderId="4" xfId="0" applyFill="1" applyBorder="1"/>
    <xf numFmtId="4" fontId="17" fillId="3" borderId="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3" fillId="3" borderId="0" xfId="0" applyFont="1" applyFill="1" applyBorder="1"/>
    <xf numFmtId="0" fontId="19" fillId="3" borderId="0" xfId="0" applyFont="1" applyFill="1" applyAlignment="1"/>
    <xf numFmtId="0" fontId="0" fillId="3" borderId="5" xfId="0" applyFill="1" applyBorder="1"/>
    <xf numFmtId="0" fontId="2" fillId="3" borderId="5" xfId="0" applyFont="1" applyFill="1" applyBorder="1"/>
    <xf numFmtId="0" fontId="25" fillId="3" borderId="0" xfId="0" applyFont="1" applyFill="1"/>
    <xf numFmtId="0" fontId="29" fillId="0" borderId="0" xfId="0" applyFont="1" applyBorder="1"/>
    <xf numFmtId="9" fontId="29" fillId="0" borderId="0" xfId="8" applyFont="1" applyBorder="1"/>
    <xf numFmtId="4" fontId="29" fillId="0" borderId="0" xfId="0" applyNumberFormat="1" applyFont="1" applyBorder="1"/>
    <xf numFmtId="167" fontId="29" fillId="0" borderId="0" xfId="0" applyNumberFormat="1" applyFont="1" applyBorder="1"/>
    <xf numFmtId="0" fontId="2" fillId="3" borderId="7" xfId="0" applyFont="1" applyFill="1" applyBorder="1"/>
    <xf numFmtId="0" fontId="0" fillId="3" borderId="0" xfId="0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9" fontId="7" fillId="3" borderId="4" xfId="7" applyFon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4" fontId="0" fillId="3" borderId="9" xfId="0" applyNumberFormat="1" applyFill="1" applyBorder="1" applyAlignment="1">
      <alignment horizontal="right"/>
    </xf>
    <xf numFmtId="4" fontId="4" fillId="3" borderId="12" xfId="0" applyNumberFormat="1" applyFont="1" applyFill="1" applyBorder="1" applyAlignment="1">
      <alignment horizontal="right"/>
    </xf>
    <xf numFmtId="9" fontId="7" fillId="3" borderId="13" xfId="7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9" fontId="7" fillId="3" borderId="14" xfId="7" applyFont="1" applyFill="1" applyBorder="1" applyAlignment="1">
      <alignment horizontal="right"/>
    </xf>
    <xf numFmtId="0" fontId="0" fillId="3" borderId="15" xfId="0" applyFill="1" applyBorder="1"/>
    <xf numFmtId="0" fontId="0" fillId="3" borderId="12" xfId="0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right"/>
    </xf>
    <xf numFmtId="0" fontId="0" fillId="3" borderId="16" xfId="0" applyFill="1" applyBorder="1"/>
    <xf numFmtId="0" fontId="0" fillId="3" borderId="17" xfId="0" applyFill="1" applyBorder="1" applyAlignment="1">
      <alignment horizontal="right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0" fillId="3" borderId="18" xfId="0" applyFont="1" applyFill="1" applyBorder="1" applyAlignment="1">
      <alignment horizontal="center" vertical="center"/>
    </xf>
    <xf numFmtId="170" fontId="31" fillId="3" borderId="19" xfId="0" applyNumberFormat="1" applyFont="1" applyFill="1" applyBorder="1" applyAlignment="1">
      <alignment vertical="center"/>
    </xf>
    <xf numFmtId="167" fontId="32" fillId="3" borderId="19" xfId="7" applyNumberFormat="1" applyFont="1" applyFill="1" applyBorder="1" applyAlignment="1">
      <alignment horizontal="center" vertical="center"/>
    </xf>
    <xf numFmtId="170" fontId="31" fillId="3" borderId="0" xfId="0" applyNumberFormat="1" applyFont="1" applyFill="1" applyBorder="1" applyAlignment="1">
      <alignment vertical="center"/>
    </xf>
    <xf numFmtId="170" fontId="33" fillId="3" borderId="0" xfId="0" applyNumberFormat="1" applyFont="1" applyFill="1" applyBorder="1" applyAlignment="1">
      <alignment vertical="center"/>
    </xf>
    <xf numFmtId="167" fontId="32" fillId="3" borderId="13" xfId="7" applyNumberFormat="1" applyFont="1" applyFill="1" applyBorder="1" applyAlignment="1">
      <alignment horizontal="center" vertical="center"/>
    </xf>
    <xf numFmtId="170" fontId="31" fillId="3" borderId="7" xfId="0" applyNumberFormat="1" applyFont="1" applyFill="1" applyBorder="1" applyAlignment="1">
      <alignment vertical="center"/>
    </xf>
    <xf numFmtId="10" fontId="32" fillId="3" borderId="19" xfId="7" applyNumberFormat="1" applyFont="1" applyFill="1" applyBorder="1" applyAlignment="1">
      <alignment horizontal="center" vertical="center"/>
    </xf>
    <xf numFmtId="170" fontId="33" fillId="3" borderId="19" xfId="0" applyNumberFormat="1" applyFont="1" applyFill="1" applyBorder="1" applyAlignment="1">
      <alignment vertical="center"/>
    </xf>
    <xf numFmtId="10" fontId="32" fillId="3" borderId="13" xfId="7" applyNumberFormat="1" applyFont="1" applyFill="1" applyBorder="1" applyAlignment="1">
      <alignment horizontal="center" vertical="center"/>
    </xf>
    <xf numFmtId="170" fontId="31" fillId="3" borderId="9" xfId="0" applyNumberFormat="1" applyFont="1" applyFill="1" applyBorder="1" applyAlignment="1">
      <alignment vertical="center"/>
    </xf>
    <xf numFmtId="167" fontId="32" fillId="3" borderId="20" xfId="7" applyNumberFormat="1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4" fillId="3" borderId="21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170" fontId="31" fillId="3" borderId="23" xfId="0" applyNumberFormat="1" applyFont="1" applyFill="1" applyBorder="1" applyAlignment="1">
      <alignment vertical="center"/>
    </xf>
    <xf numFmtId="167" fontId="32" fillId="3" borderId="24" xfId="7" applyNumberFormat="1" applyFont="1" applyFill="1" applyBorder="1" applyAlignment="1">
      <alignment horizontal="center" vertical="center"/>
    </xf>
    <xf numFmtId="170" fontId="33" fillId="3" borderId="24" xfId="0" applyNumberFormat="1" applyFont="1" applyFill="1" applyBorder="1" applyAlignment="1">
      <alignment vertical="center"/>
    </xf>
    <xf numFmtId="167" fontId="32" fillId="3" borderId="22" xfId="7" applyNumberFormat="1" applyFont="1" applyFill="1" applyBorder="1" applyAlignment="1">
      <alignment horizontal="center" vertical="center"/>
    </xf>
    <xf numFmtId="170" fontId="31" fillId="3" borderId="21" xfId="0" applyNumberFormat="1" applyFont="1" applyFill="1" applyBorder="1" applyAlignment="1">
      <alignment vertical="center"/>
    </xf>
    <xf numFmtId="10" fontId="32" fillId="3" borderId="22" xfId="7" applyNumberFormat="1" applyFont="1" applyFill="1" applyBorder="1" applyAlignment="1">
      <alignment horizontal="center" vertical="center"/>
    </xf>
    <xf numFmtId="170" fontId="33" fillId="3" borderId="23" xfId="0" applyNumberFormat="1" applyFont="1" applyFill="1" applyBorder="1" applyAlignment="1">
      <alignment vertical="center"/>
    </xf>
    <xf numFmtId="167" fontId="32" fillId="3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4" fontId="17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4" fontId="0" fillId="3" borderId="0" xfId="0" applyNumberFormat="1" applyFill="1" applyAlignment="1">
      <alignment vertical="center"/>
    </xf>
    <xf numFmtId="4" fontId="14" fillId="3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33" fillId="3" borderId="25" xfId="0" applyNumberFormat="1" applyFont="1" applyFill="1" applyBorder="1" applyAlignment="1">
      <alignment vertical="center"/>
    </xf>
    <xf numFmtId="4" fontId="31" fillId="3" borderId="2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3" fillId="3" borderId="27" xfId="0" applyFont="1" applyFill="1" applyBorder="1" applyAlignment="1">
      <alignment horizontal="center" vertical="center"/>
    </xf>
    <xf numFmtId="4" fontId="34" fillId="3" borderId="27" xfId="0" applyNumberFormat="1" applyFont="1" applyFill="1" applyBorder="1" applyAlignment="1">
      <alignment vertical="center"/>
    </xf>
    <xf numFmtId="167" fontId="32" fillId="3" borderId="23" xfId="7" applyNumberFormat="1" applyFont="1" applyFill="1" applyBorder="1" applyAlignment="1">
      <alignment horizontal="center" vertical="center"/>
    </xf>
    <xf numFmtId="167" fontId="32" fillId="3" borderId="28" xfId="7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vertical="center"/>
    </xf>
    <xf numFmtId="167" fontId="7" fillId="3" borderId="0" xfId="7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10" fontId="7" fillId="3" borderId="0" xfId="7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29" fillId="0" borderId="0" xfId="0" applyFont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167" fontId="7" fillId="0" borderId="30" xfId="7" applyNumberFormat="1" applyFont="1" applyFill="1" applyBorder="1" applyAlignment="1">
      <alignment horizontal="center" vertical="center"/>
    </xf>
    <xf numFmtId="167" fontId="7" fillId="0" borderId="78" xfId="7" applyNumberFormat="1" applyFont="1" applyFill="1" applyBorder="1" applyAlignment="1">
      <alignment horizontal="center" vertical="center"/>
    </xf>
    <xf numFmtId="4" fontId="4" fillId="0" borderId="79" xfId="0" applyNumberFormat="1" applyFont="1" applyFill="1" applyBorder="1" applyAlignment="1">
      <alignment vertical="center"/>
    </xf>
    <xf numFmtId="167" fontId="7" fillId="0" borderId="80" xfId="7" applyNumberFormat="1" applyFont="1" applyFill="1" applyBorder="1" applyAlignment="1">
      <alignment horizontal="center" vertical="center"/>
    </xf>
    <xf numFmtId="167" fontId="7" fillId="0" borderId="79" xfId="7" applyNumberFormat="1" applyFont="1" applyFill="1" applyBorder="1" applyAlignment="1">
      <alignment horizontal="center" vertical="center"/>
    </xf>
    <xf numFmtId="167" fontId="7" fillId="0" borderId="81" xfId="7" applyNumberFormat="1" applyFont="1" applyFill="1" applyBorder="1" applyAlignment="1">
      <alignment horizontal="center" vertical="center"/>
    </xf>
    <xf numFmtId="4" fontId="4" fillId="0" borderId="81" xfId="0" applyNumberFormat="1" applyFont="1" applyFill="1" applyBorder="1" applyAlignment="1">
      <alignment vertical="center"/>
    </xf>
    <xf numFmtId="4" fontId="4" fillId="0" borderId="82" xfId="0" applyNumberFormat="1" applyFont="1" applyFill="1" applyBorder="1" applyAlignment="1">
      <alignment vertical="center"/>
    </xf>
    <xf numFmtId="167" fontId="7" fillId="0" borderId="82" xfId="7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3" borderId="0" xfId="0" applyFont="1" applyFill="1"/>
    <xf numFmtId="0" fontId="3" fillId="3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3" borderId="18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vertical="center"/>
    </xf>
    <xf numFmtId="10" fontId="32" fillId="3" borderId="32" xfId="8" applyNumberFormat="1" applyFont="1" applyFill="1" applyBorder="1" applyAlignment="1">
      <alignment horizontal="center" vertical="center"/>
    </xf>
    <xf numFmtId="3" fontId="33" fillId="3" borderId="32" xfId="0" applyNumberFormat="1" applyFont="1" applyFill="1" applyBorder="1" applyAlignment="1">
      <alignment vertical="center"/>
    </xf>
    <xf numFmtId="10" fontId="32" fillId="3" borderId="12" xfId="8" applyNumberFormat="1" applyFont="1" applyFill="1" applyBorder="1" applyAlignment="1">
      <alignment horizontal="center" vertical="center"/>
    </xf>
    <xf numFmtId="4" fontId="33" fillId="3" borderId="32" xfId="0" applyNumberFormat="1" applyFont="1" applyFill="1" applyBorder="1" applyAlignment="1">
      <alignment vertical="center"/>
    </xf>
    <xf numFmtId="167" fontId="32" fillId="3" borderId="12" xfId="8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vertical="center"/>
    </xf>
    <xf numFmtId="10" fontId="32" fillId="3" borderId="19" xfId="8" applyNumberFormat="1" applyFont="1" applyFill="1" applyBorder="1" applyAlignment="1">
      <alignment horizontal="center" vertical="center"/>
    </xf>
    <xf numFmtId="3" fontId="33" fillId="3" borderId="19" xfId="0" applyNumberFormat="1" applyFont="1" applyFill="1" applyBorder="1" applyAlignment="1">
      <alignment vertical="center"/>
    </xf>
    <xf numFmtId="10" fontId="32" fillId="3" borderId="13" xfId="8" applyNumberFormat="1" applyFont="1" applyFill="1" applyBorder="1" applyAlignment="1">
      <alignment horizontal="center" vertical="center"/>
    </xf>
    <xf numFmtId="4" fontId="33" fillId="3" borderId="19" xfId="0" applyNumberFormat="1" applyFont="1" applyFill="1" applyBorder="1" applyAlignment="1">
      <alignment vertical="center"/>
    </xf>
    <xf numFmtId="167" fontId="32" fillId="3" borderId="13" xfId="8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9" fillId="3" borderId="34" xfId="0" applyFont="1" applyFill="1" applyBorder="1" applyAlignment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3" fontId="34" fillId="3" borderId="36" xfId="0" applyNumberFormat="1" applyFont="1" applyFill="1" applyBorder="1" applyAlignment="1">
      <alignment vertical="center"/>
    </xf>
    <xf numFmtId="167" fontId="32" fillId="3" borderId="37" xfId="8" applyNumberFormat="1" applyFont="1" applyFill="1" applyBorder="1" applyAlignment="1">
      <alignment horizontal="center" vertical="center"/>
    </xf>
    <xf numFmtId="3" fontId="34" fillId="3" borderId="27" xfId="0" applyNumberFormat="1" applyFont="1" applyFill="1" applyBorder="1" applyAlignment="1">
      <alignment vertical="center"/>
    </xf>
    <xf numFmtId="3" fontId="35" fillId="3" borderId="27" xfId="0" applyNumberFormat="1" applyFont="1" applyFill="1" applyBorder="1" applyAlignment="1">
      <alignment vertical="center"/>
    </xf>
    <xf numFmtId="10" fontId="32" fillId="3" borderId="38" xfId="8" applyNumberFormat="1" applyFont="1" applyFill="1" applyBorder="1" applyAlignment="1">
      <alignment horizontal="center" vertical="center"/>
    </xf>
    <xf numFmtId="4" fontId="34" fillId="3" borderId="36" xfId="0" applyNumberFormat="1" applyFont="1" applyFill="1" applyBorder="1" applyAlignment="1">
      <alignment vertical="center"/>
    </xf>
    <xf numFmtId="4" fontId="35" fillId="3" borderId="27" xfId="0" applyNumberFormat="1" applyFont="1" applyFill="1" applyBorder="1" applyAlignment="1">
      <alignment vertical="center"/>
    </xf>
    <xf numFmtId="4" fontId="35" fillId="3" borderId="36" xfId="0" applyNumberFormat="1" applyFont="1" applyFill="1" applyBorder="1" applyAlignment="1">
      <alignment vertical="center"/>
    </xf>
    <xf numFmtId="167" fontId="32" fillId="3" borderId="38" xfId="8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7" fontId="7" fillId="3" borderId="0" xfId="8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9" fillId="3" borderId="36" xfId="0" applyFont="1" applyFill="1" applyBorder="1" applyAlignment="1">
      <alignment horizontal="center" vertical="center"/>
    </xf>
    <xf numFmtId="3" fontId="34" fillId="3" borderId="21" xfId="0" applyNumberFormat="1" applyFont="1" applyFill="1" applyBorder="1" applyAlignment="1">
      <alignment vertical="center"/>
    </xf>
    <xf numFmtId="167" fontId="32" fillId="3" borderId="24" xfId="8" applyNumberFormat="1" applyFont="1" applyFill="1" applyBorder="1" applyAlignment="1">
      <alignment horizontal="center" vertical="center"/>
    </xf>
    <xf numFmtId="3" fontId="34" fillId="3" borderId="24" xfId="0" applyNumberFormat="1" applyFont="1" applyFill="1" applyBorder="1" applyAlignment="1">
      <alignment vertical="center"/>
    </xf>
    <xf numFmtId="3" fontId="35" fillId="3" borderId="24" xfId="0" applyNumberFormat="1" applyFont="1" applyFill="1" applyBorder="1" applyAlignment="1">
      <alignment vertical="center"/>
    </xf>
    <xf numFmtId="10" fontId="32" fillId="3" borderId="22" xfId="8" applyNumberFormat="1" applyFont="1" applyFill="1" applyBorder="1" applyAlignment="1">
      <alignment horizontal="center" vertical="center"/>
    </xf>
    <xf numFmtId="4" fontId="34" fillId="3" borderId="21" xfId="0" applyNumberFormat="1" applyFont="1" applyFill="1" applyBorder="1" applyAlignment="1">
      <alignment vertical="center"/>
    </xf>
    <xf numFmtId="4" fontId="34" fillId="3" borderId="24" xfId="0" applyNumberFormat="1" applyFont="1" applyFill="1" applyBorder="1" applyAlignment="1">
      <alignment vertical="center"/>
    </xf>
    <xf numFmtId="4" fontId="35" fillId="3" borderId="24" xfId="0" applyNumberFormat="1" applyFont="1" applyFill="1" applyBorder="1" applyAlignment="1">
      <alignment vertical="center"/>
    </xf>
    <xf numFmtId="4" fontId="35" fillId="3" borderId="21" xfId="0" applyNumberFormat="1" applyFont="1" applyFill="1" applyBorder="1" applyAlignment="1">
      <alignment vertical="center"/>
    </xf>
    <xf numFmtId="167" fontId="32" fillId="3" borderId="22" xfId="8" applyNumberFormat="1" applyFont="1" applyFill="1" applyBorder="1" applyAlignment="1">
      <alignment horizontal="center" vertical="center"/>
    </xf>
    <xf numFmtId="3" fontId="31" fillId="3" borderId="15" xfId="0" applyNumberFormat="1" applyFont="1" applyFill="1" applyBorder="1" applyAlignment="1">
      <alignment vertical="center"/>
    </xf>
    <xf numFmtId="3" fontId="31" fillId="3" borderId="32" xfId="0" applyNumberFormat="1" applyFont="1" applyFill="1" applyBorder="1" applyAlignment="1">
      <alignment vertical="center"/>
    </xf>
    <xf numFmtId="4" fontId="31" fillId="3" borderId="15" xfId="0" applyNumberFormat="1" applyFont="1" applyFill="1" applyBorder="1" applyAlignment="1">
      <alignment vertical="center"/>
    </xf>
    <xf numFmtId="4" fontId="31" fillId="3" borderId="32" xfId="0" applyNumberFormat="1" applyFont="1" applyFill="1" applyBorder="1" applyAlignment="1">
      <alignment vertical="center"/>
    </xf>
    <xf numFmtId="3" fontId="31" fillId="3" borderId="7" xfId="0" applyNumberFormat="1" applyFont="1" applyFill="1" applyBorder="1" applyAlignment="1">
      <alignment vertical="center"/>
    </xf>
    <xf numFmtId="3" fontId="31" fillId="3" borderId="19" xfId="0" applyNumberFormat="1" applyFont="1" applyFill="1" applyBorder="1" applyAlignment="1">
      <alignment vertical="center"/>
    </xf>
    <xf numFmtId="4" fontId="31" fillId="3" borderId="7" xfId="0" applyNumberFormat="1" applyFont="1" applyFill="1" applyBorder="1" applyAlignment="1">
      <alignment vertical="center"/>
    </xf>
    <xf numFmtId="4" fontId="31" fillId="3" borderId="19" xfId="0" applyNumberFormat="1" applyFont="1" applyFill="1" applyBorder="1" applyAlignment="1">
      <alignment vertical="center"/>
    </xf>
    <xf numFmtId="4" fontId="31" fillId="3" borderId="15" xfId="0" applyNumberFormat="1" applyFont="1" applyFill="1" applyBorder="1" applyAlignment="1">
      <alignment horizontal="right" vertical="center"/>
    </xf>
    <xf numFmtId="4" fontId="31" fillId="3" borderId="7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4" fontId="0" fillId="3" borderId="18" xfId="0" applyNumberFormat="1" applyFill="1" applyBorder="1" applyAlignment="1">
      <alignment vertical="center"/>
    </xf>
    <xf numFmtId="9" fontId="7" fillId="3" borderId="39" xfId="7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vertical="center"/>
    </xf>
    <xf numFmtId="9" fontId="7" fillId="3" borderId="40" xfId="7" applyFont="1" applyFill="1" applyBorder="1" applyAlignment="1">
      <alignment horizontal="center" vertical="center"/>
    </xf>
    <xf numFmtId="9" fontId="7" fillId="3" borderId="0" xfId="8" applyNumberFormat="1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 vertical="center"/>
    </xf>
    <xf numFmtId="9" fontId="7" fillId="3" borderId="41" xfId="7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9" fontId="7" fillId="3" borderId="42" xfId="7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vertical="center"/>
    </xf>
    <xf numFmtId="4" fontId="4" fillId="3" borderId="43" xfId="0" applyNumberFormat="1" applyFont="1" applyFill="1" applyBorder="1" applyAlignment="1">
      <alignment vertical="center"/>
    </xf>
    <xf numFmtId="4" fontId="4" fillId="3" borderId="36" xfId="0" applyNumberFormat="1" applyFont="1" applyFill="1" applyBorder="1" applyAlignment="1">
      <alignment vertical="center"/>
    </xf>
    <xf numFmtId="9" fontId="7" fillId="3" borderId="38" xfId="8" applyNumberFormat="1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vertical="center"/>
    </xf>
    <xf numFmtId="0" fontId="25" fillId="3" borderId="0" xfId="0" applyFont="1" applyFill="1" applyAlignment="1">
      <alignment vertical="center"/>
    </xf>
    <xf numFmtId="1" fontId="0" fillId="3" borderId="0" xfId="0" applyNumberFormat="1" applyFill="1" applyAlignment="1">
      <alignment vertical="center"/>
    </xf>
    <xf numFmtId="166" fontId="0" fillId="0" borderId="0" xfId="1" applyFont="1"/>
    <xf numFmtId="172" fontId="0" fillId="0" borderId="0" xfId="0" applyNumberFormat="1"/>
    <xf numFmtId="0" fontId="0" fillId="3" borderId="8" xfId="0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vertical="center"/>
    </xf>
    <xf numFmtId="4" fontId="0" fillId="3" borderId="61" xfId="0" applyNumberFormat="1" applyFill="1" applyBorder="1" applyAlignment="1">
      <alignment vertical="center"/>
    </xf>
    <xf numFmtId="4" fontId="2" fillId="0" borderId="62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4" fontId="0" fillId="3" borderId="61" xfId="0" applyNumberFormat="1" applyFill="1" applyBorder="1" applyAlignment="1">
      <alignment horizontal="right"/>
    </xf>
    <xf numFmtId="4" fontId="13" fillId="3" borderId="9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169" fontId="27" fillId="4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 indent="1"/>
    </xf>
    <xf numFmtId="0" fontId="3" fillId="3" borderId="0" xfId="0" applyFont="1" applyFill="1" applyAlignment="1"/>
    <xf numFmtId="10" fontId="32" fillId="3" borderId="20" xfId="7" applyNumberFormat="1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1" fillId="3" borderId="73" xfId="0" applyFont="1" applyFill="1" applyBorder="1" applyAlignment="1">
      <alignment vertical="center"/>
    </xf>
    <xf numFmtId="0" fontId="13" fillId="3" borderId="0" xfId="0" applyFont="1" applyFill="1" applyAlignment="1"/>
    <xf numFmtId="4" fontId="31" fillId="3" borderId="26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4" fontId="36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7" fontId="7" fillId="0" borderId="0" xfId="7" applyNumberFormat="1" applyFont="1" applyFill="1" applyBorder="1" applyAlignment="1">
      <alignment horizontal="center"/>
    </xf>
    <xf numFmtId="0" fontId="37" fillId="0" borderId="0" xfId="0" applyFont="1"/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1" fontId="37" fillId="0" borderId="0" xfId="0" applyNumberFormat="1" applyFont="1" applyFill="1" applyBorder="1" applyAlignment="1">
      <alignment horizontal="left" vertical="center"/>
    </xf>
    <xf numFmtId="4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/>
    <xf numFmtId="4" fontId="37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/>
    <xf numFmtId="0" fontId="37" fillId="2" borderId="0" xfId="0" applyFont="1" applyFill="1" applyBorder="1"/>
    <xf numFmtId="3" fontId="37" fillId="2" borderId="0" xfId="0" applyNumberFormat="1" applyFont="1" applyFill="1" applyBorder="1"/>
    <xf numFmtId="9" fontId="37" fillId="2" borderId="0" xfId="8" applyFont="1" applyFill="1" applyBorder="1"/>
    <xf numFmtId="0" fontId="37" fillId="0" borderId="0" xfId="0" applyFont="1" applyBorder="1"/>
    <xf numFmtId="4" fontId="37" fillId="0" borderId="0" xfId="0" applyNumberFormat="1" applyFont="1" applyBorder="1"/>
    <xf numFmtId="0" fontId="39" fillId="0" borderId="0" xfId="0" applyFont="1" applyBorder="1"/>
    <xf numFmtId="4" fontId="37" fillId="3" borderId="0" xfId="0" applyNumberFormat="1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center" vertical="center"/>
    </xf>
    <xf numFmtId="9" fontId="37" fillId="3" borderId="0" xfId="7" applyFont="1" applyFill="1" applyBorder="1" applyAlignment="1">
      <alignment vertical="center"/>
    </xf>
    <xf numFmtId="3" fontId="37" fillId="3" borderId="0" xfId="0" applyNumberFormat="1" applyFont="1" applyFill="1" applyBorder="1" applyAlignment="1">
      <alignment vertical="center"/>
    </xf>
    <xf numFmtId="9" fontId="37" fillId="3" borderId="0" xfId="7" applyNumberFormat="1" applyFont="1" applyFill="1" applyBorder="1" applyAlignment="1">
      <alignment vertical="center"/>
    </xf>
    <xf numFmtId="0" fontId="38" fillId="3" borderId="0" xfId="0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center"/>
    </xf>
    <xf numFmtId="0" fontId="40" fillId="3" borderId="0" xfId="0" applyFont="1" applyFill="1" applyBorder="1" applyAlignment="1"/>
    <xf numFmtId="4" fontId="40" fillId="3" borderId="0" xfId="0" applyNumberFormat="1" applyFont="1" applyFill="1" applyBorder="1"/>
    <xf numFmtId="0" fontId="37" fillId="3" borderId="0" xfId="0" applyFont="1" applyFill="1" applyBorder="1"/>
    <xf numFmtId="1" fontId="37" fillId="3" borderId="0" xfId="0" applyNumberFormat="1" applyFont="1" applyFill="1" applyBorder="1" applyAlignment="1">
      <alignment vertical="center"/>
    </xf>
    <xf numFmtId="4" fontId="38" fillId="3" borderId="0" xfId="0" applyNumberFormat="1" applyFont="1" applyFill="1" applyBorder="1" applyAlignment="1">
      <alignment vertical="center"/>
    </xf>
    <xf numFmtId="0" fontId="37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4" fontId="37" fillId="3" borderId="0" xfId="0" applyNumberFormat="1" applyFont="1" applyFill="1" applyBorder="1"/>
    <xf numFmtId="9" fontId="37" fillId="3" borderId="0" xfId="7" applyFont="1" applyFill="1" applyBorder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7" fillId="3" borderId="9" xfId="7" applyFont="1" applyFill="1" applyBorder="1" applyAlignment="1">
      <alignment horizontal="right"/>
    </xf>
    <xf numFmtId="9" fontId="7" fillId="3" borderId="11" xfId="7" applyFont="1" applyFill="1" applyBorder="1" applyAlignment="1">
      <alignment horizontal="right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NumberFormat="1" applyFont="1"/>
    <xf numFmtId="9" fontId="37" fillId="0" borderId="0" xfId="7" applyFont="1" applyAlignment="1">
      <alignment horizontal="left"/>
    </xf>
    <xf numFmtId="1" fontId="37" fillId="0" borderId="0" xfId="0" applyNumberFormat="1" applyFont="1" applyBorder="1"/>
    <xf numFmtId="9" fontId="37" fillId="0" borderId="0" xfId="7" applyFont="1" applyBorder="1" applyAlignment="1">
      <alignment horizontal="center"/>
    </xf>
    <xf numFmtId="0" fontId="41" fillId="0" borderId="0" xfId="0" applyFont="1" applyBorder="1"/>
    <xf numFmtId="0" fontId="37" fillId="0" borderId="0" xfId="0" applyFont="1" applyBorder="1" applyAlignment="1">
      <alignment horizontal="center"/>
    </xf>
    <xf numFmtId="164" fontId="37" fillId="0" borderId="0" xfId="0" applyNumberFormat="1" applyFont="1"/>
    <xf numFmtId="2" fontId="37" fillId="0" borderId="0" xfId="0" applyNumberFormat="1" applyFont="1"/>
    <xf numFmtId="0" fontId="3" fillId="3" borderId="0" xfId="0" applyFont="1" applyFill="1" applyAlignment="1"/>
    <xf numFmtId="4" fontId="2" fillId="0" borderId="0" xfId="0" applyNumberFormat="1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9" fontId="37" fillId="3" borderId="0" xfId="0" applyNumberFormat="1" applyFont="1" applyFill="1" applyBorder="1"/>
    <xf numFmtId="0" fontId="37" fillId="0" borderId="0" xfId="0" applyFont="1" applyAlignment="1">
      <alignment vertical="center"/>
    </xf>
    <xf numFmtId="165" fontId="37" fillId="0" borderId="0" xfId="0" applyNumberFormat="1" applyFont="1" applyBorder="1" applyAlignment="1">
      <alignment vertical="center"/>
    </xf>
    <xf numFmtId="172" fontId="37" fillId="0" borderId="0" xfId="0" applyNumberFormat="1" applyFont="1"/>
    <xf numFmtId="0" fontId="37" fillId="0" borderId="0" xfId="0" applyFont="1" applyBorder="1" applyAlignment="1">
      <alignment horizontal="right" vertical="center"/>
    </xf>
    <xf numFmtId="9" fontId="37" fillId="0" borderId="0" xfId="8" applyFont="1" applyBorder="1" applyAlignment="1">
      <alignment vertical="center"/>
    </xf>
    <xf numFmtId="9" fontId="37" fillId="0" borderId="0" xfId="8" applyFont="1" applyBorder="1"/>
    <xf numFmtId="9" fontId="37" fillId="0" borderId="0" xfId="8" applyFont="1" applyBorder="1" applyAlignment="1">
      <alignment horizontal="right"/>
    </xf>
    <xf numFmtId="4" fontId="37" fillId="0" borderId="0" xfId="0" applyNumberFormat="1" applyFont="1" applyBorder="1" applyAlignment="1">
      <alignment horizontal="right"/>
    </xf>
    <xf numFmtId="167" fontId="37" fillId="0" borderId="0" xfId="0" applyNumberFormat="1" applyFont="1" applyBorder="1"/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72" xfId="0" applyFont="1" applyFill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0" fillId="5" borderId="74" xfId="0" applyFont="1" applyFill="1" applyBorder="1" applyAlignment="1">
      <alignment horizontal="center" vertical="center"/>
    </xf>
    <xf numFmtId="0" fontId="10" fillId="5" borderId="75" xfId="0" applyFont="1" applyFill="1" applyBorder="1" applyAlignment="1">
      <alignment horizontal="center" vertical="center"/>
    </xf>
    <xf numFmtId="0" fontId="10" fillId="5" borderId="76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77" xfId="0" applyFont="1" applyFill="1" applyBorder="1" applyAlignment="1">
      <alignment horizontal="center" vertical="center"/>
    </xf>
    <xf numFmtId="0" fontId="10" fillId="5" borderId="93" xfId="0" applyFont="1" applyFill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/>
    </xf>
    <xf numFmtId="0" fontId="10" fillId="5" borderId="48" xfId="0" applyFont="1" applyFill="1" applyBorder="1"/>
    <xf numFmtId="0" fontId="10" fillId="5" borderId="10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59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4" fontId="0" fillId="3" borderId="32" xfId="0" applyNumberFormat="1" applyFill="1" applyBorder="1" applyAlignment="1">
      <alignment horizontal="right"/>
    </xf>
    <xf numFmtId="9" fontId="7" fillId="3" borderId="19" xfId="7" applyFont="1" applyFill="1" applyBorder="1" applyAlignment="1">
      <alignment horizontal="right"/>
    </xf>
    <xf numFmtId="3" fontId="0" fillId="3" borderId="19" xfId="0" applyNumberFormat="1" applyFill="1" applyBorder="1" applyAlignment="1">
      <alignment horizontal="right"/>
    </xf>
    <xf numFmtId="4" fontId="0" fillId="3" borderId="19" xfId="0" applyNumberFormat="1" applyFill="1" applyBorder="1" applyAlignment="1">
      <alignment horizontal="right"/>
    </xf>
    <xf numFmtId="9" fontId="7" fillId="3" borderId="94" xfId="7" applyFont="1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4" fontId="4" fillId="3" borderId="19" xfId="0" applyNumberFormat="1" applyFont="1" applyFill="1" applyBorder="1" applyAlignment="1">
      <alignment horizontal="right"/>
    </xf>
    <xf numFmtId="9" fontId="7" fillId="3" borderId="95" xfId="7" applyFont="1" applyFill="1" applyBorder="1" applyAlignment="1">
      <alignment horizontal="right"/>
    </xf>
    <xf numFmtId="0" fontId="10" fillId="5" borderId="96" xfId="0" applyFont="1" applyFill="1" applyBorder="1" applyAlignment="1">
      <alignment horizontal="center" vertical="center"/>
    </xf>
    <xf numFmtId="0" fontId="10" fillId="5" borderId="97" xfId="0" applyFont="1" applyFill="1" applyBorder="1" applyAlignment="1">
      <alignment horizontal="center" vertical="center"/>
    </xf>
    <xf numFmtId="0" fontId="10" fillId="5" borderId="98" xfId="0" applyFont="1" applyFill="1" applyBorder="1" applyAlignment="1">
      <alignment horizontal="center" vertical="center"/>
    </xf>
    <xf numFmtId="4" fontId="31" fillId="3" borderId="99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0" fillId="5" borderId="66" xfId="0" applyFont="1" applyFill="1" applyBorder="1" applyAlignment="1">
      <alignment horizontal="center" vertical="center"/>
    </xf>
    <xf numFmtId="0" fontId="10" fillId="5" borderId="67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10" fillId="5" borderId="88" xfId="0" applyFont="1" applyFill="1" applyBorder="1" applyAlignment="1">
      <alignment horizontal="center" vertical="center"/>
    </xf>
    <xf numFmtId="0" fontId="10" fillId="5" borderId="89" xfId="0" applyFont="1" applyFill="1" applyBorder="1" applyAlignment="1">
      <alignment horizontal="center" vertical="center"/>
    </xf>
    <xf numFmtId="0" fontId="10" fillId="5" borderId="63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0" fillId="5" borderId="90" xfId="0" applyFont="1" applyFill="1" applyBorder="1" applyAlignment="1">
      <alignment horizontal="center" vertical="center"/>
    </xf>
    <xf numFmtId="0" fontId="10" fillId="5" borderId="9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6" xfId="0" applyFont="1" applyFill="1" applyBorder="1" applyAlignment="1">
      <alignment horizontal="center" vertical="center"/>
    </xf>
    <xf numFmtId="0" fontId="10" fillId="5" borderId="92" xfId="0" applyFont="1" applyFill="1" applyBorder="1" applyAlignment="1">
      <alignment horizontal="center" vertical="center"/>
    </xf>
    <xf numFmtId="0" fontId="10" fillId="5" borderId="8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0" fontId="10" fillId="5" borderId="44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68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10" fillId="5" borderId="48" xfId="0" applyFont="1" applyFill="1" applyBorder="1" applyAlignment="1">
      <alignment horizontal="center" vertical="center"/>
    </xf>
    <xf numFmtId="0" fontId="10" fillId="5" borderId="69" xfId="0" applyFont="1" applyFill="1" applyBorder="1" applyAlignment="1">
      <alignment horizontal="center" vertical="center"/>
    </xf>
    <xf numFmtId="0" fontId="10" fillId="5" borderId="70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71" xfId="0" applyFont="1" applyFill="1" applyBorder="1" applyAlignment="1">
      <alignment horizontal="center"/>
    </xf>
    <xf numFmtId="0" fontId="10" fillId="5" borderId="63" xfId="0" applyFont="1" applyFill="1" applyBorder="1" applyAlignment="1">
      <alignment horizontal="center"/>
    </xf>
    <xf numFmtId="0" fontId="10" fillId="5" borderId="65" xfId="0" applyFont="1" applyFill="1" applyBorder="1" applyAlignment="1">
      <alignment horizontal="center"/>
    </xf>
    <xf numFmtId="0" fontId="10" fillId="5" borderId="6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0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 10" xfId="4" xr:uid="{00000000-0005-0000-0000-000004000000}"/>
    <cellStyle name="Normal 2" xfId="5" xr:uid="{00000000-0005-0000-0000-000005000000}"/>
    <cellStyle name="Normal 3" xfId="6" xr:uid="{00000000-0005-0000-0000-000006000000}"/>
    <cellStyle name="Porcentaje" xfId="7" builtinId="5"/>
    <cellStyle name="Porcentaje 2" xfId="8" xr:uid="{00000000-0005-0000-0000-000008000000}"/>
    <cellStyle name="Porcentual 2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98AF"/>
      <color rgb="FF9F9F9F"/>
      <color rgb="FF00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FACTURACIÓN EN LAS EMPRESAS DEL MERCADO ELÉCTRICO  2019</a:t>
            </a:r>
          </a:p>
        </c:rich>
      </c:tx>
      <c:layout>
        <c:manualLayout>
          <c:xMode val="edge"/>
          <c:yMode val="edge"/>
          <c:x val="0.21897259437348993"/>
          <c:y val="4.4705882352941179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1633372502937721"/>
          <c:y val="0.17176470588235293"/>
          <c:w val="0.83313748531139831"/>
          <c:h val="0.60705882352941176"/>
        </c:manualLayout>
      </c:layout>
      <c:lineChart>
        <c:grouping val="standard"/>
        <c:varyColors val="0"/>
        <c:ser>
          <c:idx val="0"/>
          <c:order val="0"/>
          <c:tx>
            <c:strRef>
              <c:f>'9.1'!$M$32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'9.1'!$N$32:$Y$32</c:f>
              <c:numCache>
                <c:formatCode>#,##0.00</c:formatCode>
                <c:ptCount val="12"/>
                <c:pt idx="0">
                  <c:v>286.81409280112172</c:v>
                </c:pt>
                <c:pt idx="1">
                  <c:v>300.01265493493105</c:v>
                </c:pt>
                <c:pt idx="2">
                  <c:v>272.86027618884327</c:v>
                </c:pt>
                <c:pt idx="3">
                  <c:v>296.30903052673796</c:v>
                </c:pt>
                <c:pt idx="4">
                  <c:v>283.65995606489093</c:v>
                </c:pt>
                <c:pt idx="5">
                  <c:v>297.88035650474342</c:v>
                </c:pt>
                <c:pt idx="6">
                  <c:v>294.95856147407176</c:v>
                </c:pt>
                <c:pt idx="7">
                  <c:v>290.65379322054974</c:v>
                </c:pt>
                <c:pt idx="8">
                  <c:v>291.94774998651371</c:v>
                </c:pt>
                <c:pt idx="9">
                  <c:v>284.7668552721446</c:v>
                </c:pt>
                <c:pt idx="10">
                  <c:v>302.90720484918586</c:v>
                </c:pt>
                <c:pt idx="11">
                  <c:v>300.07559057281958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B-47E4-BA7C-0ED789F1116D}"/>
            </c:ext>
          </c:extLst>
        </c:ser>
        <c:ser>
          <c:idx val="1"/>
          <c:order val="1"/>
          <c:tx>
            <c:strRef>
              <c:f>'9.1'!$M$33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'9.1'!$N$33:$Y$33</c:f>
              <c:numCache>
                <c:formatCode>#,##0.00</c:formatCode>
                <c:ptCount val="12"/>
                <c:pt idx="0">
                  <c:v>44.595645329120714</c:v>
                </c:pt>
                <c:pt idx="1">
                  <c:v>45.635421949585655</c:v>
                </c:pt>
                <c:pt idx="2">
                  <c:v>45.508663886136368</c:v>
                </c:pt>
                <c:pt idx="3">
                  <c:v>45.953826228689479</c:v>
                </c:pt>
                <c:pt idx="4">
                  <c:v>45.384051277049764</c:v>
                </c:pt>
                <c:pt idx="5">
                  <c:v>46.360882988288004</c:v>
                </c:pt>
                <c:pt idx="6">
                  <c:v>48.418793164282064</c:v>
                </c:pt>
                <c:pt idx="7">
                  <c:v>46.410461786023049</c:v>
                </c:pt>
                <c:pt idx="8">
                  <c:v>46.671952942719741</c:v>
                </c:pt>
                <c:pt idx="9">
                  <c:v>46.632036388304726</c:v>
                </c:pt>
                <c:pt idx="10">
                  <c:v>46.473360014236135</c:v>
                </c:pt>
                <c:pt idx="11">
                  <c:v>54.831726283786693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B-47E4-BA7C-0ED789F1116D}"/>
            </c:ext>
          </c:extLst>
        </c:ser>
        <c:ser>
          <c:idx val="2"/>
          <c:order val="2"/>
          <c:tx>
            <c:strRef>
              <c:f>'9.1'!$M$34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8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'9.1'!$N$34:$Y$34</c:f>
              <c:numCache>
                <c:formatCode>#,##0.00</c:formatCode>
                <c:ptCount val="12"/>
                <c:pt idx="0">
                  <c:v>295.32457402219268</c:v>
                </c:pt>
                <c:pt idx="1">
                  <c:v>302.48422277150974</c:v>
                </c:pt>
                <c:pt idx="2">
                  <c:v>310.31802260392999</c:v>
                </c:pt>
                <c:pt idx="3">
                  <c:v>303.29573910730539</c:v>
                </c:pt>
                <c:pt idx="4">
                  <c:v>297.46304578850385</c:v>
                </c:pt>
                <c:pt idx="5">
                  <c:v>289.83907063164116</c:v>
                </c:pt>
                <c:pt idx="6">
                  <c:v>295.29189393902078</c:v>
                </c:pt>
                <c:pt idx="7">
                  <c:v>285.33485137482808</c:v>
                </c:pt>
                <c:pt idx="8">
                  <c:v>286.91473583483059</c:v>
                </c:pt>
                <c:pt idx="9">
                  <c:v>290.6811754830581</c:v>
                </c:pt>
                <c:pt idx="10">
                  <c:v>298.3340390596619</c:v>
                </c:pt>
                <c:pt idx="11">
                  <c:v>309.023851699217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FB-47E4-BA7C-0ED789F11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1616"/>
        <c:axId val="101793792"/>
      </c:lineChart>
      <c:catAx>
        <c:axId val="1017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179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937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 US $</a:t>
                </a:r>
              </a:p>
            </c:rich>
          </c:tx>
          <c:layout>
            <c:manualLayout>
              <c:xMode val="edge"/>
              <c:yMode val="edge"/>
              <c:x val="3.2902481968414561E-2"/>
              <c:y val="0.30352941176470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1791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04112780454088"/>
          <c:y val="0.88941176470588235"/>
          <c:w val="0.60987079225766472"/>
          <c:h val="6.5882352941176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1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PARTICIPACIÓN DE EMPRESAS TRANSMISORAS SEGUN LONGITUD DE LÍNEAS OPERATIVAS EN    500,  220  y 138 kV</a:t>
            </a:r>
          </a:p>
        </c:rich>
      </c:tx>
      <c:overlay val="0"/>
      <c:spPr>
        <a:solidFill>
          <a:srgbClr val="3798AF"/>
        </a:solidFill>
      </c:spPr>
    </c:title>
    <c:autoTitleDeleted val="0"/>
    <c:view3D>
      <c:rotX val="20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696744143305936"/>
          <c:y val="0.2797579657381537"/>
          <c:w val="0.59650089193396283"/>
          <c:h val="0.50935862049501879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explosion val="7"/>
            <c:extLst>
              <c:ext xmlns:c16="http://schemas.microsoft.com/office/drawing/2014/chart" uri="{C3380CC4-5D6E-409C-BE32-E72D297353CC}">
                <c16:uniqueId val="{00000001-31E2-441C-B791-15C0D9E55D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1E2-441C-B791-15C0D9E55D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1E2-441C-B791-15C0D9E55D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1E2-441C-B791-15C0D9E55DA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31E2-441C-B791-15C0D9E55DA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31E2-441C-B791-15C0D9E55DA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31E2-441C-B791-15C0D9E55DA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31E2-441C-B791-15C0D9E55DA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31E2-441C-B791-15C0D9E55DA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31E2-441C-B791-15C0D9E55DA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31E2-441C-B791-15C0D9E55DA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31E2-441C-B791-15C0D9E55DA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0-31E2-441C-B791-15C0D9E55DA3}"/>
              </c:ext>
            </c:extLst>
          </c:dPt>
          <c:dLbls>
            <c:dLbl>
              <c:idx val="0"/>
              <c:layout>
                <c:manualLayout>
                  <c:x val="-1.3600961297419729E-2"/>
                  <c:y val="-9.6350254090579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2-441C-B791-15C0D9E55DA3}"/>
                </c:ext>
              </c:extLst>
            </c:dLbl>
            <c:dLbl>
              <c:idx val="1"/>
              <c:layout>
                <c:manualLayout>
                  <c:x val="2.245088785416911E-2"/>
                  <c:y val="-0.216058394160583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E2-441C-B791-15C0D9E55DA3}"/>
                </c:ext>
              </c:extLst>
            </c:dLbl>
            <c:dLbl>
              <c:idx val="2"/>
              <c:layout>
                <c:manualLayout>
                  <c:x val="5.1917678162766066E-2"/>
                  <c:y val="4.3795620437956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E2-441C-B791-15C0D9E55DA3}"/>
                </c:ext>
              </c:extLst>
            </c:dLbl>
            <c:dLbl>
              <c:idx val="3"/>
              <c:layout>
                <c:manualLayout>
                  <c:x val="1.4031804908855692E-2"/>
                  <c:y val="4.6715328467153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E2-441C-B791-15C0D9E55DA3}"/>
                </c:ext>
              </c:extLst>
            </c:dLbl>
            <c:dLbl>
              <c:idx val="4"/>
              <c:layout>
                <c:manualLayout>
                  <c:x val="3.2273151290368042E-2"/>
                  <c:y val="5.839416058394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E2-441C-B791-15C0D9E55DA3}"/>
                </c:ext>
              </c:extLst>
            </c:dLbl>
            <c:dLbl>
              <c:idx val="5"/>
              <c:layout>
                <c:manualLayout>
                  <c:x val="-7.0159024544278461E-3"/>
                  <c:y val="5.8394160583941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E2-441C-B791-15C0D9E55DA3}"/>
                </c:ext>
              </c:extLst>
            </c:dLbl>
            <c:dLbl>
              <c:idx val="6"/>
              <c:layout>
                <c:manualLayout>
                  <c:x val="-5.4724039144537204E-2"/>
                  <c:y val="9.0510948905109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E2-441C-B791-15C0D9E55DA3}"/>
                </c:ext>
              </c:extLst>
            </c:dLbl>
            <c:dLbl>
              <c:idx val="7"/>
              <c:layout>
                <c:manualLayout>
                  <c:x val="-9.1206731907562011E-2"/>
                  <c:y val="6.71532846715329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E2-441C-B791-15C0D9E55DA3}"/>
                </c:ext>
              </c:extLst>
            </c:dLbl>
            <c:dLbl>
              <c:idx val="8"/>
              <c:layout>
                <c:manualLayout>
                  <c:x val="-0.13398128345537788"/>
                  <c:y val="3.5407564399708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E2-441C-B791-15C0D9E55DA3}"/>
                </c:ext>
              </c:extLst>
            </c:dLbl>
            <c:dLbl>
              <c:idx val="9"/>
              <c:layout>
                <c:manualLayout>
                  <c:x val="-0.11005235627107512"/>
                  <c:y val="-6.06901237983189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E2-441C-B791-15C0D9E55DA3}"/>
                </c:ext>
              </c:extLst>
            </c:dLbl>
            <c:dLbl>
              <c:idx val="10"/>
              <c:layout>
                <c:manualLayout>
                  <c:x val="-8.8678399680125655E-2"/>
                  <c:y val="-0.160313292353207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E2-441C-B791-15C0D9E55D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'9.3'!$S$61:$S$71</c:f>
              <c:strCache>
                <c:ptCount val="11"/>
                <c:pt idx="0">
                  <c:v>REP</c:v>
                </c:pt>
                <c:pt idx="1">
                  <c:v>CTM</c:v>
                </c:pt>
                <c:pt idx="2">
                  <c:v>ATN</c:v>
                </c:pt>
                <c:pt idx="3">
                  <c:v>ABY</c:v>
                </c:pt>
                <c:pt idx="4">
                  <c:v>CONELSUR</c:v>
                </c:pt>
                <c:pt idx="5">
                  <c:v>REDESUR</c:v>
                </c:pt>
                <c:pt idx="6">
                  <c:v>CCNCM</c:v>
                </c:pt>
                <c:pt idx="7">
                  <c:v>TESUR</c:v>
                </c:pt>
                <c:pt idx="8">
                  <c:v>CONENHUA</c:v>
                </c:pt>
                <c:pt idx="9">
                  <c:v>ETESELVA</c:v>
                </c:pt>
                <c:pt idx="10">
                  <c:v>Otros</c:v>
                </c:pt>
              </c:strCache>
            </c:strRef>
          </c:cat>
          <c:val>
            <c:numRef>
              <c:f>'9.3'!$T$61:$T$71</c:f>
              <c:numCache>
                <c:formatCode>0%</c:formatCode>
                <c:ptCount val="11"/>
                <c:pt idx="0">
                  <c:v>0.37566361274999305</c:v>
                </c:pt>
                <c:pt idx="1">
                  <c:v>0.25156656767964825</c:v>
                </c:pt>
                <c:pt idx="2">
                  <c:v>5.9260809716716864E-2</c:v>
                </c:pt>
                <c:pt idx="3">
                  <c:v>5.5114111246291606E-2</c:v>
                </c:pt>
                <c:pt idx="4">
                  <c:v>3.8326145509463352E-2</c:v>
                </c:pt>
                <c:pt idx="5">
                  <c:v>3.0967092994015708E-2</c:v>
                </c:pt>
                <c:pt idx="6">
                  <c:v>2.7496587782298323E-2</c:v>
                </c:pt>
                <c:pt idx="7">
                  <c:v>2.3608040478568067E-2</c:v>
                </c:pt>
                <c:pt idx="8">
                  <c:v>2.3163834416957733E-2</c:v>
                </c:pt>
                <c:pt idx="9">
                  <c:v>2.2853529737531769E-2</c:v>
                </c:pt>
                <c:pt idx="10">
                  <c:v>0.11483319742604679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1E2-441C-B791-15C0D9E55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PARTICIPACIÓN  DE LAS EMPRESAS ESTATALES Y PRIVADAS SEGÚN EL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NÚMERO DE CLIENTES</a:t>
            </a:r>
          </a:p>
        </c:rich>
      </c:tx>
      <c:layout>
        <c:manualLayout>
          <c:xMode val="edge"/>
          <c:yMode val="edge"/>
          <c:x val="0.20451129988679731"/>
          <c:y val="2.6610279853125775E-2"/>
        </c:manualLayout>
      </c:layout>
      <c:overlay val="0"/>
      <c:spPr>
        <a:solidFill>
          <a:srgbClr val="3798AF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2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342443894333187E-2"/>
          <c:y val="0.48081901476958966"/>
          <c:w val="0.24774802020430853"/>
          <c:h val="0.26854253484471763"/>
        </c:manualLayout>
      </c:layout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05-4455-8549-33FEE0FD4F2C}"/>
              </c:ext>
            </c:extLst>
          </c:dPt>
          <c:dPt>
            <c:idx val="1"/>
            <c:bubble3D val="0"/>
            <c:explosion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C705-4455-8549-33FEE0FD4F2C}"/>
              </c:ext>
            </c:extLst>
          </c:dPt>
          <c:dLbls>
            <c:dLbl>
              <c:idx val="0"/>
              <c:layout>
                <c:manualLayout>
                  <c:x val="-4.1316537941717857E-2"/>
                  <c:y val="-0.118929805530606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05-4455-8549-33FEE0FD4F2C}"/>
                </c:ext>
              </c:extLst>
            </c:dLbl>
            <c:dLbl>
              <c:idx val="1"/>
              <c:layout>
                <c:manualLayout>
                  <c:x val="-1.5528803279872145E-2"/>
                  <c:y val="-0.157848170083910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05-4455-8549-33FEE0FD4F2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'9.4'!$T$53:$T$54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'9.4'!$U$53:$U$54</c:f>
              <c:numCache>
                <c:formatCode>#,##0</c:formatCode>
                <c:ptCount val="2"/>
                <c:pt idx="0">
                  <c:v>4656891.0000000121</c:v>
                </c:pt>
                <c:pt idx="1">
                  <c:v>2907855.9999999991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5-4455-8549-33FEE0FD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9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93457943925233"/>
          <c:y val="1.3840853834703846E-2"/>
          <c:w val="0.78971962616822433"/>
          <c:h val="0.77162760128473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'9.4'!$W$53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9.6269554753309269E-3"/>
                  <c:y val="-2.76816608996539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E42-4592-9D68-7957339AD591}"/>
                </c:ext>
              </c:extLst>
            </c:dLbl>
            <c:dLbl>
              <c:idx val="1"/>
              <c:layout>
                <c:manualLayout>
                  <c:x val="1.6796389659925602E-2"/>
                  <c:y val="-5.949299889550005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E42-4592-9D68-7957339AD5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'9.4'!$X$51:$Y$51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'9.4'!$X$53:$Y$53</c:f>
              <c:numCache>
                <c:formatCode>#,##0</c:formatCode>
                <c:ptCount val="2"/>
                <c:pt idx="0">
                  <c:v>4656516.0000000121</c:v>
                </c:pt>
                <c:pt idx="1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2-4592-9D68-7957339AD591}"/>
            </c:ext>
          </c:extLst>
        </c:ser>
        <c:ser>
          <c:idx val="1"/>
          <c:order val="1"/>
          <c:tx>
            <c:strRef>
              <c:f>'9.4'!$W$54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3.4434101809380092E-2"/>
                  <c:y val="-5.80857827554164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E42-4592-9D68-7957339AD591}"/>
                </c:ext>
              </c:extLst>
            </c:dLbl>
            <c:dLbl>
              <c:idx val="1"/>
              <c:layout>
                <c:manualLayout>
                  <c:x val="1.8605902679431258E-2"/>
                  <c:y val="-6.74625004453628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E42-4592-9D68-7957339AD5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'9.4'!$X$51:$Y$51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'9.4'!$X$54:$Y$54</c:f>
              <c:numCache>
                <c:formatCode>#,##0</c:formatCode>
                <c:ptCount val="2"/>
                <c:pt idx="0">
                  <c:v>2907273.9999999991</c:v>
                </c:pt>
                <c:pt idx="1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42-4592-9D68-7957339AD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865408"/>
        <c:axId val="108866944"/>
        <c:axId val="0"/>
      </c:bar3DChart>
      <c:catAx>
        <c:axId val="1088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88669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866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N</a:t>
                </a: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+mn-ea"/>
                  </a:rPr>
                  <a:t>°</a:t>
                </a:r>
              </a:p>
            </c:rich>
          </c:tx>
          <c:layout>
            <c:manualLayout>
              <c:xMode val="edge"/>
              <c:yMode val="edge"/>
              <c:x val="0.19859822691149687"/>
              <c:y val="1.730107749689183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8865408"/>
        <c:crosses val="autoZero"/>
        <c:crossBetween val="between"/>
        <c:majorUnit val="500000"/>
        <c:min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6136931690696"/>
          <c:y val="0.93079741677027217"/>
          <c:w val="0.45487369744785877"/>
          <c:h val="5.882338720817792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PARTICIPACIÓN DE LAS EMPRESAS ESTATALES Y PRIVADAS SEGÚN SU VENTA DE ENERGÍA ELÉCTRICA</a:t>
            </a:r>
          </a:p>
        </c:rich>
      </c:tx>
      <c:layout>
        <c:manualLayout>
          <c:xMode val="edge"/>
          <c:yMode val="edge"/>
          <c:x val="0.12058465286236297"/>
          <c:y val="2.3766810076575481E-2"/>
        </c:manualLayout>
      </c:layout>
      <c:overlay val="0"/>
      <c:spPr>
        <a:solidFill>
          <a:srgbClr val="3798AF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88428745432398"/>
          <c:y val="0.54123779452646092"/>
          <c:w val="0.19610231425091351"/>
          <c:h val="0.1649486611890166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478D-4523-9825-2EF7B736920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478D-4523-9825-2EF7B7369204}"/>
              </c:ext>
            </c:extLst>
          </c:dPt>
          <c:dLbls>
            <c:dLbl>
              <c:idx val="0"/>
              <c:layout>
                <c:manualLayout>
                  <c:x val="-5.9420661009606808E-2"/>
                  <c:y val="-0.1169475906574072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ESTATAL
37%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78D-4523-9825-2EF7B7369204}"/>
                </c:ext>
              </c:extLst>
            </c:dLbl>
            <c:dLbl>
              <c:idx val="1"/>
              <c:layout>
                <c:manualLayout>
                  <c:x val="4.7741963678449078E-3"/>
                  <c:y val="6.38818887827765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PRIVADA
63%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78D-4523-9825-2EF7B736920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'9.4'!$T$59:$T$60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'9.4'!$U$59:$U$60</c:f>
              <c:numCache>
                <c:formatCode>#,##0</c:formatCode>
                <c:ptCount val="2"/>
                <c:pt idx="0">
                  <c:v>8304.83009544999</c:v>
                </c:pt>
                <c:pt idx="1">
                  <c:v>14050.194569329968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D-4523-9825-2EF7B7369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74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16455696202533"/>
          <c:y val="2.364864864864865E-2"/>
          <c:w val="0.73164556962025318"/>
          <c:h val="0.736854649925516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'9.4'!$W$59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3.6672823304494347E-3"/>
                  <c:y val="-5.615259875954999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37%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172-44BB-8A9E-61E73F4A5089}"/>
                </c:ext>
              </c:extLst>
            </c:dLbl>
            <c:dLbl>
              <c:idx val="1"/>
              <c:layout>
                <c:manualLayout>
                  <c:x val="1.5419072615923009E-2"/>
                  <c:y val="-3.206212280789734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36%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172-44BB-8A9E-61E73F4A50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'9.4'!$X$58:$Y$58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'9.4'!$X$59:$Y$59</c:f>
              <c:numCache>
                <c:formatCode>#,##0</c:formatCode>
                <c:ptCount val="2"/>
                <c:pt idx="0">
                  <c:v>7155.5896871499899</c:v>
                </c:pt>
                <c:pt idx="1">
                  <c:v>1149.2404082999999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2-44BB-8A9E-61E73F4A5089}"/>
            </c:ext>
          </c:extLst>
        </c:ser>
        <c:ser>
          <c:idx val="1"/>
          <c:order val="1"/>
          <c:tx>
            <c:strRef>
              <c:f>'9.4'!$W$60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2.8142405507639807E-2"/>
                  <c:y val="-1.176550473603051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172-44BB-8A9E-61E73F4A5089}"/>
                </c:ext>
              </c:extLst>
            </c:dLbl>
            <c:dLbl>
              <c:idx val="1"/>
              <c:layout>
                <c:manualLayout>
                  <c:x val="4.0361621463983546E-2"/>
                  <c:y val="-4.009662804888242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172-44BB-8A9E-61E73F4A50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'9.4'!$X$58:$Y$58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'9.4'!$X$60:$Y$60</c:f>
              <c:numCache>
                <c:formatCode>#,##0</c:formatCode>
                <c:ptCount val="2"/>
                <c:pt idx="0">
                  <c:v>11982.361005929968</c:v>
                </c:pt>
                <c:pt idx="1">
                  <c:v>2067.8335634000005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2-44BB-8A9E-61E73F4A5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549440"/>
        <c:axId val="109550976"/>
        <c:axId val="0"/>
      </c:bar3DChart>
      <c:catAx>
        <c:axId val="1095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95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50976"/>
        <c:scaling>
          <c:orientation val="minMax"/>
          <c:max val="12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4.7272268181667167E-2"/>
              <c:y val="0.2727041214442789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9549440"/>
        <c:crosses val="autoZero"/>
        <c:crossBetween val="between"/>
        <c:majorUnit val="2500"/>
        <c:min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9240506329114"/>
          <c:y val="0.92567567567567566"/>
          <c:w val="0.48354430379746838"/>
          <c:h val="6.081081081081085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PARTICIPACIÓN DE LAS EMPRESAS ESTATALES Y PRIVADAS SEGÚN SU FACTURACIÓN 2019</a:t>
            </a:r>
          </a:p>
        </c:rich>
      </c:tx>
      <c:layout>
        <c:manualLayout>
          <c:xMode val="edge"/>
          <c:yMode val="edge"/>
          <c:x val="0.15585908197118925"/>
          <c:y val="6.8862275449101798E-2"/>
        </c:manualLayout>
      </c:layout>
      <c:overlay val="0"/>
      <c:spPr>
        <a:solidFill>
          <a:srgbClr val="3798AF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47749959726472E-2"/>
          <c:y val="0.47006056743042346"/>
          <c:w val="0.26052361139657482"/>
          <c:h val="0.27245548812846199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9CE2-4D30-A4E2-FC6900BE6FA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CE2-4D30-A4E2-FC6900BE6FA5}"/>
              </c:ext>
            </c:extLst>
          </c:dPt>
          <c:dLbls>
            <c:dLbl>
              <c:idx val="0"/>
              <c:layout>
                <c:manualLayout>
                  <c:x val="2.4066711133055564E-2"/>
                  <c:y val="-4.8245870463796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2-4D30-A4E2-FC6900BE6FA5}"/>
                </c:ext>
              </c:extLst>
            </c:dLbl>
            <c:dLbl>
              <c:idx val="1"/>
              <c:layout>
                <c:manualLayout>
                  <c:x val="-2.6282292271221874E-2"/>
                  <c:y val="8.8304336209470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2-4D30-A4E2-FC6900BE6FA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'9.1'!$E$3:$F$3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'9.1'!$E$12:$F$12</c:f>
              <c:numCache>
                <c:formatCode>#,##0.00</c:formatCode>
                <c:ptCount val="2"/>
                <c:pt idx="0">
                  <c:v>1954.9024121620319</c:v>
                </c:pt>
                <c:pt idx="1">
                  <c:v>5675.1257547884434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2-4D30-A4E2-FC6900BE6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7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81489841986456"/>
          <c:y val="5.3435214089363088E-2"/>
          <c:w val="0.69525959367945822"/>
          <c:h val="0.717558589200018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'9.1'!$E$3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-1.8082389814140048E-4"/>
                  <c:y val="-1.500270481456993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A49-4FD6-80C2-A61A014FD4FD}"/>
                </c:ext>
              </c:extLst>
            </c:dLbl>
            <c:dLbl>
              <c:idx val="2"/>
              <c:layout>
                <c:manualLayout>
                  <c:x val="2.6846305611347115E-3"/>
                  <c:y val="-1.474224118931698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43%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A49-4FD6-80C2-A61A014FD4F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('9.1'!$D$5,'9.1'!$D$7,'9.1'!$D$9)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('9.1'!$E$5,'9.1'!$E$7,'9.1'!$E$9)</c:f>
              <c:numCache>
                <c:formatCode>#,##0</c:formatCode>
                <c:ptCount val="3"/>
                <c:pt idx="0" formatCode="#,##0.00">
                  <c:v>435.38942448969647</c:v>
                </c:pt>
                <c:pt idx="1">
                  <c:v>0</c:v>
                </c:pt>
                <c:pt idx="2" formatCode="#,##0.00">
                  <c:v>1519.5129876723354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9-4FD6-80C2-A61A014FD4FD}"/>
            </c:ext>
          </c:extLst>
        </c:ser>
        <c:ser>
          <c:idx val="1"/>
          <c:order val="1"/>
          <c:tx>
            <c:strRef>
              <c:f>'9.1'!$F$3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1812323256874289E-2"/>
                  <c:y val="-2.95306101340402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A49-4FD6-80C2-A61A014FD4FD}"/>
                </c:ext>
              </c:extLst>
            </c:dLbl>
            <c:dLbl>
              <c:idx val="1"/>
              <c:layout>
                <c:manualLayout>
                  <c:x val="3.3111391550096861E-2"/>
                  <c:y val="-1.00936874737624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A49-4FD6-80C2-A61A014FD4FD}"/>
                </c:ext>
              </c:extLst>
            </c:dLbl>
            <c:dLbl>
              <c:idx val="2"/>
              <c:layout>
                <c:manualLayout>
                  <c:x val="1.9085628796964883E-2"/>
                  <c:y val="-9.614140410131918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A49-4FD6-80C2-A61A014FD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('9.1'!$D$5,'9.1'!$D$7,'9.1'!$D$9)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('9.1'!$F$5,'9.1'!$F$7,'9.1'!$F$9)</c:f>
              <c:numCache>
                <c:formatCode>#,##0.00</c:formatCode>
                <c:ptCount val="3"/>
                <c:pt idx="0">
                  <c:v>3067.4566979068577</c:v>
                </c:pt>
                <c:pt idx="1">
                  <c:v>562.87682223822242</c:v>
                </c:pt>
                <c:pt idx="2">
                  <c:v>2044.7922346433634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49-4FD6-80C2-A61A014FD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889920"/>
        <c:axId val="101891456"/>
        <c:axId val="0"/>
      </c:bar3DChart>
      <c:catAx>
        <c:axId val="1018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189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91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millones US $</a:t>
                </a:r>
              </a:p>
            </c:rich>
          </c:tx>
          <c:layout>
            <c:manualLayout>
              <c:xMode val="edge"/>
              <c:yMode val="edge"/>
              <c:x val="3.8374812027989098E-2"/>
              <c:y val="0.29007673659113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188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35895856569729"/>
          <c:y val="0.90188856163971876"/>
          <c:w val="0.53047405015176485"/>
          <c:h val="6.415098875999281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PARTICIPACIÓN  DE LAS EMPRESAS ESTATALES Y PRIVADAS POR SU POTENCIA INSTALADA</a:t>
            </a:r>
          </a:p>
        </c:rich>
      </c:tx>
      <c:layout>
        <c:manualLayout>
          <c:xMode val="edge"/>
          <c:yMode val="edge"/>
          <c:x val="0.13428131496399923"/>
          <c:y val="1.8050961333182635E-2"/>
        </c:manualLayout>
      </c:layout>
      <c:overlay val="0"/>
      <c:spPr>
        <a:solidFill>
          <a:srgbClr val="3798AF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16447004046647"/>
          <c:y val="0.498195824042165"/>
          <c:w val="0.30173822222153657"/>
          <c:h val="0.2707586000229157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9153-441D-9215-2E37A34E596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153-441D-9215-2E37A34E5962}"/>
              </c:ext>
            </c:extLst>
          </c:dPt>
          <c:dLbls>
            <c:dLbl>
              <c:idx val="0"/>
              <c:layout>
                <c:manualLayout>
                  <c:x val="2.2542711602839927E-2"/>
                  <c:y val="-0.123943476919890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53-441D-9215-2E37A34E5962}"/>
                </c:ext>
              </c:extLst>
            </c:dLbl>
            <c:dLbl>
              <c:idx val="1"/>
              <c:layout>
                <c:manualLayout>
                  <c:x val="-7.0889411927027385E-2"/>
                  <c:y val="5.4764945535685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3-441D-9215-2E37A34E596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'9.2'!$AB$89:$AB$90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'9.2'!$AC$89:$AC$90</c:f>
              <c:numCache>
                <c:formatCode>#,##0</c:formatCode>
                <c:ptCount val="2"/>
                <c:pt idx="0">
                  <c:v>1647.3480000000004</c:v>
                </c:pt>
                <c:pt idx="1">
                  <c:v>11337.563999999998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53-441D-9215-2E37A34E5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23861338721027"/>
          <c:y val="6.8807175617504115E-2"/>
          <c:w val="0.77022897144572788"/>
          <c:h val="0.72477064220183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'9.2'!$AE$89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'9.2'!$AF$87:$AI$87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'9.2'!$AF$89:$AI$89</c:f>
              <c:numCache>
                <c:formatCode>#,##0</c:formatCode>
                <c:ptCount val="4"/>
                <c:pt idx="0">
                  <c:v>1527.6000000000004</c:v>
                </c:pt>
                <c:pt idx="1">
                  <c:v>119.74800000000002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2-43D2-BABD-FB97235F3AF0}"/>
            </c:ext>
          </c:extLst>
        </c:ser>
        <c:ser>
          <c:idx val="1"/>
          <c:order val="1"/>
          <c:tx>
            <c:strRef>
              <c:f>'9.2'!$AE$90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'9.2'!$AF$87:$AI$87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'9.2'!$AF$90:$AI$90</c:f>
              <c:numCache>
                <c:formatCode>#,##0</c:formatCode>
                <c:ptCount val="4"/>
                <c:pt idx="0">
                  <c:v>3603.5509999999986</c:v>
                </c:pt>
                <c:pt idx="1">
                  <c:v>7073.438000000001</c:v>
                </c:pt>
                <c:pt idx="2">
                  <c:v>289.02499999999998</c:v>
                </c:pt>
                <c:pt idx="3">
                  <c:v>371.55000000000018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2-43D2-BABD-FB97235F3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67872"/>
        <c:axId val="101169408"/>
        <c:axId val="0"/>
      </c:bar3DChart>
      <c:catAx>
        <c:axId val="1011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11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169408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2.2653862777892622E-2"/>
              <c:y val="0.4311928027068905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1167872"/>
        <c:crosses val="autoZero"/>
        <c:crossBetween val="between"/>
        <c:majorUnit val="400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77367685841177"/>
          <c:y val="0.89449546216361508"/>
          <c:w val="0.65696076773219569"/>
          <c:h val="7.339436486101891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PARTICIPACIÓN DE LAS EMPRESAS ESTATALES Y PRIVADAS SEGÚN SU PRODUCCIÓN DE ENERGÍA ELÉCTRICA</a:t>
            </a:r>
          </a:p>
        </c:rich>
      </c:tx>
      <c:overlay val="0"/>
      <c:spPr>
        <a:solidFill>
          <a:srgbClr val="3798AF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6311306157153E-2"/>
          <c:y val="0.54226852026271832"/>
          <c:w val="0.39365589864647199"/>
          <c:h val="0.30499943487925252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C117-4833-B8E4-3D636EE7950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C117-4833-B8E4-3D636EE7950E}"/>
              </c:ext>
            </c:extLst>
          </c:dPt>
          <c:dLbls>
            <c:dLbl>
              <c:idx val="0"/>
              <c:layout>
                <c:manualLayout>
                  <c:x val="-4.7570039660535392E-2"/>
                  <c:y val="-0.16413593037712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17-4833-B8E4-3D636EE7950E}"/>
                </c:ext>
              </c:extLst>
            </c:dLbl>
            <c:dLbl>
              <c:idx val="1"/>
              <c:layout>
                <c:manualLayout>
                  <c:x val="2.8901670516185515E-2"/>
                  <c:y val="-0.24252042380063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7-4833-B8E4-3D636EE7950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'9.2'!$AB$94:$AB$95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'9.2'!$AC$94:$AC$95</c:f>
              <c:numCache>
                <c:formatCode>#,##0</c:formatCode>
                <c:ptCount val="2"/>
                <c:pt idx="0">
                  <c:v>10319.211882999998</c:v>
                </c:pt>
                <c:pt idx="1">
                  <c:v>42834.636056937503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17-4833-B8E4-3D636EE79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1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09662971233075"/>
          <c:y val="8.4507429703224501E-2"/>
          <c:w val="0.85711416669931184"/>
          <c:h val="0.694838866448734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'9.2'!$AE$94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'9.2'!$AF$93:$AI$93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'9.2'!$AF$94:$AI$94</c:f>
              <c:numCache>
                <c:formatCode>#,##0</c:formatCode>
                <c:ptCount val="4"/>
                <c:pt idx="0">
                  <c:v>10226.222591999998</c:v>
                </c:pt>
                <c:pt idx="1">
                  <c:v>92.989291000000009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8-473F-865B-78315411A9C5}"/>
            </c:ext>
          </c:extLst>
        </c:ser>
        <c:ser>
          <c:idx val="1"/>
          <c:order val="1"/>
          <c:tx>
            <c:strRef>
              <c:f>'9.2'!$AE$95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'9.2'!$AF$93:$AI$93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'9.2'!$AF$95:$AI$95</c:f>
              <c:numCache>
                <c:formatCode>#,##0</c:formatCode>
                <c:ptCount val="4"/>
                <c:pt idx="0">
                  <c:v>20111.654735937496</c:v>
                </c:pt>
                <c:pt idx="1">
                  <c:v>20306.158775000004</c:v>
                </c:pt>
                <c:pt idx="2">
                  <c:v>763.009953</c:v>
                </c:pt>
                <c:pt idx="3">
                  <c:v>1653.8125929999997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8-473F-865B-78315411A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268864"/>
        <c:axId val="101291136"/>
        <c:axId val="0"/>
      </c:bar3DChart>
      <c:catAx>
        <c:axId val="1012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129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291136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1.7103024284126647E-2"/>
              <c:y val="0.446543448535998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1268864"/>
        <c:crosses val="autoZero"/>
        <c:crossBetween val="between"/>
        <c:majorUnit val="2500"/>
        <c:min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226081199309546"/>
          <c:y val="0.88584877489116265"/>
          <c:w val="0.53954950225816378"/>
          <c:h val="7.76258506608829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256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PARTICIPACIÓN  DE LAS EMPRESAS PRIVADAS SEGÚN LONGITUD DE LÍNEAS DE TRANMISIÓN EN 500,  220 y 138 kV</a:t>
            </a:r>
          </a:p>
        </c:rich>
      </c:tx>
      <c:layout>
        <c:manualLayout>
          <c:xMode val="edge"/>
          <c:yMode val="edge"/>
          <c:x val="0.10583455094261916"/>
          <c:y val="3.1373361208260876E-2"/>
        </c:manualLayout>
      </c:layout>
      <c:overlay val="0"/>
      <c:spPr>
        <a:solidFill>
          <a:srgbClr val="3798A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002801373942902"/>
          <c:y val="0.28323739392921604"/>
          <c:w val="0.56154985945855407"/>
          <c:h val="0.601156917727315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58D-4362-A9D4-62B2766D98C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58D-4362-A9D4-62B2766D98C5}"/>
              </c:ext>
            </c:extLst>
          </c:dPt>
          <c:cat>
            <c:strRef>
              <c:f>'9.3'!$W$31:$Y$31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'9.3'!$W$33:$Y$33</c:f>
              <c:numCache>
                <c:formatCode>#,##0.00</c:formatCode>
                <c:ptCount val="3"/>
                <c:pt idx="0">
                  <c:v>2750.6</c:v>
                </c:pt>
                <c:pt idx="1">
                  <c:v>11730.943000000001</c:v>
                </c:pt>
                <c:pt idx="2">
                  <c:v>2199.48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8D-4362-A9D4-62B2766D98C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9148266322844792"/>
                  <c:y val="-0.514400117747407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D-4362-A9D4-62B2766D98C5}"/>
                </c:ext>
              </c:extLst>
            </c:dLbl>
            <c:dLbl>
              <c:idx val="1"/>
              <c:layout>
                <c:manualLayout>
                  <c:x val="0.19309571798354999"/>
                  <c:y val="-9.7755174058685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8D-4362-A9D4-62B2766D98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'9.3'!$W$31:$Y$31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'9.3'!$X$32:$Y$32</c:f>
              <c:numCache>
                <c:formatCode>0%</c:formatCode>
                <c:ptCount val="2"/>
                <c:pt idx="0">
                  <c:v>0.7032508138139969</c:v>
                </c:pt>
                <c:pt idx="1">
                  <c:v>0.13185522254840126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8D-4362-A9D4-62B2766D98C5}"/>
            </c:ext>
          </c:extLst>
        </c:ser>
        <c:ser>
          <c:idx val="2"/>
          <c:order val="2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58D-4362-A9D4-62B2766D98C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8D-4362-A9D4-62B2766D98C5}"/>
              </c:ext>
            </c:extLst>
          </c:dPt>
          <c:cat>
            <c:strRef>
              <c:f>'9.3'!$W$31:$Y$31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'9.3'!$W$33:$Y$33</c:f>
              <c:numCache>
                <c:formatCode>#,##0.00</c:formatCode>
                <c:ptCount val="3"/>
                <c:pt idx="0">
                  <c:v>2750.6</c:v>
                </c:pt>
                <c:pt idx="1">
                  <c:v>11730.943000000001</c:v>
                </c:pt>
                <c:pt idx="2">
                  <c:v>2199.48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8D-4362-A9D4-62B2766D98C5}"/>
            </c:ext>
          </c:extLst>
        </c:ser>
        <c:ser>
          <c:idx val="3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'9.3'!$W$31:$Y$31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'9.3'!$X$32:$Y$32</c:f>
              <c:numCache>
                <c:formatCode>0%</c:formatCode>
                <c:ptCount val="2"/>
                <c:pt idx="0">
                  <c:v>0.7032508138139969</c:v>
                </c:pt>
                <c:pt idx="1">
                  <c:v>0.13185522254840126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8D-4362-A9D4-62B2766D98C5}"/>
            </c:ext>
          </c:extLst>
        </c:ser>
        <c:ser>
          <c:idx val="4"/>
          <c:order val="4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58D-4362-A9D4-62B2766D98C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58D-4362-A9D4-62B2766D98C5}"/>
              </c:ext>
            </c:extLst>
          </c:dPt>
          <c:cat>
            <c:strRef>
              <c:f>'9.3'!$W$31:$Y$31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'9.3'!$W$33:$Y$33</c:f>
              <c:numCache>
                <c:formatCode>#,##0.00</c:formatCode>
                <c:ptCount val="3"/>
                <c:pt idx="0">
                  <c:v>2750.6</c:v>
                </c:pt>
                <c:pt idx="1">
                  <c:v>11730.943000000001</c:v>
                </c:pt>
                <c:pt idx="2">
                  <c:v>2199.48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8D-4362-A9D4-62B2766D98C5}"/>
            </c:ext>
          </c:extLst>
        </c:ser>
        <c:ser>
          <c:idx val="5"/>
          <c:order val="5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'9.3'!$W$31:$Y$31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'9.3'!$X$32:$Y$32</c:f>
              <c:numCache>
                <c:formatCode>0%</c:formatCode>
                <c:ptCount val="2"/>
                <c:pt idx="0">
                  <c:v>0.7032508138139969</c:v>
                </c:pt>
                <c:pt idx="1">
                  <c:v>0.13185522254840126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8D-4362-A9D4-62B2766D98C5}"/>
            </c:ext>
          </c:extLst>
        </c:ser>
        <c:ser>
          <c:idx val="6"/>
          <c:order val="6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'9.3'!$W$31:$Y$31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'9.3'!$W$33:$Y$33</c:f>
              <c:numCache>
                <c:formatCode>#,##0.00</c:formatCode>
                <c:ptCount val="3"/>
                <c:pt idx="0">
                  <c:v>2750.6</c:v>
                </c:pt>
                <c:pt idx="1">
                  <c:v>11730.943000000001</c:v>
                </c:pt>
                <c:pt idx="2">
                  <c:v>2199.48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8D-4362-A9D4-62B2766D98C5}"/>
            </c:ext>
          </c:extLst>
        </c:ser>
        <c:ser>
          <c:idx val="7"/>
          <c:order val="7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'9.3'!$W$31:$Y$31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'9.3'!$X$32:$Y$32</c:f>
              <c:numCache>
                <c:formatCode>0%</c:formatCode>
                <c:ptCount val="2"/>
                <c:pt idx="0">
                  <c:v>0.7032508138139969</c:v>
                </c:pt>
                <c:pt idx="1">
                  <c:v>0.13185522254840126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58D-4362-A9D4-62B2766D9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433728"/>
        <c:axId val="103435264"/>
      </c:barChart>
      <c:catAx>
        <c:axId val="1034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343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4352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0.14384529776498448"/>
              <c:y val="0.5491339859889775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3433728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PARTICIPACIÓN POR EMPRESA TRANSMISORA 2001</a:t>
            </a:r>
          </a:p>
        </c:rich>
      </c:tx>
      <c:overlay val="0"/>
      <c:spPr>
        <a:solidFill>
          <a:srgbClr val="333399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A7-48D2-9BAA-0223BEF10135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A7-48D2-9BAA-0223BEF1013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7-48D2-9BAA-0223BEF1013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A7-48D2-9BAA-0223BEF10135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7-48D2-9BAA-0223BEF10135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A7-48D2-9BAA-0223BEF1013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A7-48D2-9BAA-0223BEF10135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A7-48D2-9BAA-0223BEF1013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OTROS
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9A7-48D2-9BAA-0223BEF101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A7-48D2-9BAA-0223BEF1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39</xdr:row>
      <xdr:rowOff>104775</xdr:rowOff>
    </xdr:from>
    <xdr:to>
      <xdr:col>9</xdr:col>
      <xdr:colOff>666750</xdr:colOff>
      <xdr:row>64</xdr:row>
      <xdr:rowOff>104775</xdr:rowOff>
    </xdr:to>
    <xdr:graphicFrame macro="">
      <xdr:nvGraphicFramePr>
        <xdr:cNvPr id="6900908" name="Chart 3">
          <a:extLst>
            <a:ext uri="{FF2B5EF4-FFF2-40B4-BE49-F238E27FC236}">
              <a16:creationId xmlns:a16="http://schemas.microsoft.com/office/drawing/2014/main" id="{00000000-0008-0000-0000-0000AC4C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18</xdr:row>
      <xdr:rowOff>28575</xdr:rowOff>
    </xdr:from>
    <xdr:to>
      <xdr:col>9</xdr:col>
      <xdr:colOff>828675</xdr:colOff>
      <xdr:row>37</xdr:row>
      <xdr:rowOff>95250</xdr:rowOff>
    </xdr:to>
    <xdr:graphicFrame macro="">
      <xdr:nvGraphicFramePr>
        <xdr:cNvPr id="6900909" name="Chart 1">
          <a:extLst>
            <a:ext uri="{FF2B5EF4-FFF2-40B4-BE49-F238E27FC236}">
              <a16:creationId xmlns:a16="http://schemas.microsoft.com/office/drawing/2014/main" id="{00000000-0008-0000-0000-0000AD4C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704850</xdr:colOff>
      <xdr:row>22</xdr:row>
      <xdr:rowOff>85726</xdr:rowOff>
    </xdr:from>
    <xdr:to>
      <xdr:col>3</xdr:col>
      <xdr:colOff>590550</xdr:colOff>
      <xdr:row>24</xdr:row>
      <xdr:rowOff>9526</xdr:rowOff>
    </xdr:to>
    <xdr:sp macro="" textlink="">
      <xdr:nvSpPr>
        <xdr:cNvPr id="16388" name="Text Box 4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704850" y="4533901"/>
          <a:ext cx="2171700" cy="2476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chemeClr val="tx1"/>
              </a:solidFill>
              <a:latin typeface="Arial"/>
              <a:cs typeface="Arial"/>
            </a:rPr>
            <a:t>TOTAL : US$  7 630,03 Millones</a:t>
          </a:r>
          <a:endParaRPr lang="es-PE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457200</xdr:colOff>
      <xdr:row>21</xdr:row>
      <xdr:rowOff>104775</xdr:rowOff>
    </xdr:from>
    <xdr:to>
      <xdr:col>9</xdr:col>
      <xdr:colOff>561975</xdr:colOff>
      <xdr:row>36</xdr:row>
      <xdr:rowOff>133350</xdr:rowOff>
    </xdr:to>
    <xdr:graphicFrame macro="">
      <xdr:nvGraphicFramePr>
        <xdr:cNvPr id="6900911" name="Chart 2">
          <a:extLst>
            <a:ext uri="{FF2B5EF4-FFF2-40B4-BE49-F238E27FC236}">
              <a16:creationId xmlns:a16="http://schemas.microsoft.com/office/drawing/2014/main" id="{00000000-0008-0000-0000-0000AF4C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83</xdr:row>
      <xdr:rowOff>123825</xdr:rowOff>
    </xdr:from>
    <xdr:to>
      <xdr:col>8</xdr:col>
      <xdr:colOff>361950</xdr:colOff>
      <xdr:row>99</xdr:row>
      <xdr:rowOff>142875</xdr:rowOff>
    </xdr:to>
    <xdr:graphicFrame macro="">
      <xdr:nvGraphicFramePr>
        <xdr:cNvPr id="6631987" name="Chart 1">
          <a:extLst>
            <a:ext uri="{FF2B5EF4-FFF2-40B4-BE49-F238E27FC236}">
              <a16:creationId xmlns:a16="http://schemas.microsoft.com/office/drawing/2014/main" id="{00000000-0008-0000-0100-000033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3314700</xdr:colOff>
      <xdr:row>86</xdr:row>
      <xdr:rowOff>95250</xdr:rowOff>
    </xdr:from>
    <xdr:to>
      <xdr:col>8</xdr:col>
      <xdr:colOff>161925</xdr:colOff>
      <xdr:row>99</xdr:row>
      <xdr:rowOff>38100</xdr:rowOff>
    </xdr:to>
    <xdr:graphicFrame macro="">
      <xdr:nvGraphicFramePr>
        <xdr:cNvPr id="6631988" name="Chart 2">
          <a:extLst>
            <a:ext uri="{FF2B5EF4-FFF2-40B4-BE49-F238E27FC236}">
              <a16:creationId xmlns:a16="http://schemas.microsoft.com/office/drawing/2014/main" id="{00000000-0008-0000-0100-000034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87</xdr:row>
      <xdr:rowOff>85725</xdr:rowOff>
    </xdr:from>
    <xdr:to>
      <xdr:col>2</xdr:col>
      <xdr:colOff>2409825</xdr:colOff>
      <xdr:row>88</xdr:row>
      <xdr:rowOff>152400</xdr:rowOff>
    </xdr:to>
    <xdr:sp macro="" textlink="">
      <xdr:nvSpPr>
        <xdr:cNvPr id="10383" name="Text Box 21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>
          <a:spLocks noChangeArrowheads="1"/>
        </xdr:cNvSpPr>
      </xdr:nvSpPr>
      <xdr:spPr bwMode="auto">
        <a:xfrm>
          <a:off x="1219200" y="11487150"/>
          <a:ext cx="18002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12 985 MW</a:t>
          </a:r>
          <a:endParaRPr lang="es-PE"/>
        </a:p>
      </xdr:txBody>
    </xdr:sp>
    <xdr:clientData/>
  </xdr:twoCellAnchor>
  <xdr:twoCellAnchor>
    <xdr:from>
      <xdr:col>11</xdr:col>
      <xdr:colOff>123825</xdr:colOff>
      <xdr:row>83</xdr:row>
      <xdr:rowOff>123825</xdr:rowOff>
    </xdr:from>
    <xdr:to>
      <xdr:col>23</xdr:col>
      <xdr:colOff>914400</xdr:colOff>
      <xdr:row>99</xdr:row>
      <xdr:rowOff>142875</xdr:rowOff>
    </xdr:to>
    <xdr:graphicFrame macro="">
      <xdr:nvGraphicFramePr>
        <xdr:cNvPr id="6631990" name="Chart 3">
          <a:extLst>
            <a:ext uri="{FF2B5EF4-FFF2-40B4-BE49-F238E27FC236}">
              <a16:creationId xmlns:a16="http://schemas.microsoft.com/office/drawing/2014/main" id="{00000000-0008-0000-0100-000036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561975</xdr:colOff>
      <xdr:row>86</xdr:row>
      <xdr:rowOff>133350</xdr:rowOff>
    </xdr:from>
    <xdr:to>
      <xdr:col>23</xdr:col>
      <xdr:colOff>885825</xdr:colOff>
      <xdr:row>99</xdr:row>
      <xdr:rowOff>95250</xdr:rowOff>
    </xdr:to>
    <xdr:graphicFrame macro="">
      <xdr:nvGraphicFramePr>
        <xdr:cNvPr id="6631991" name="Chart 4">
          <a:extLst>
            <a:ext uri="{FF2B5EF4-FFF2-40B4-BE49-F238E27FC236}">
              <a16:creationId xmlns:a16="http://schemas.microsoft.com/office/drawing/2014/main" id="{00000000-0008-0000-0100-000037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261827</xdr:colOff>
      <xdr:row>94</xdr:row>
      <xdr:rowOff>41900</xdr:rowOff>
    </xdr:from>
    <xdr:to>
      <xdr:col>6</xdr:col>
      <xdr:colOff>615080</xdr:colOff>
      <xdr:row>95</xdr:row>
      <xdr:rowOff>70474</xdr:rowOff>
    </xdr:to>
    <xdr:sp macro="" textlink="">
      <xdr:nvSpPr>
        <xdr:cNvPr id="7" name="Text Box 2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672152" y="20701625"/>
          <a:ext cx="353253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</xdr:col>
      <xdr:colOff>111546</xdr:colOff>
      <xdr:row>94</xdr:row>
      <xdr:rowOff>127261</xdr:rowOff>
    </xdr:from>
    <xdr:to>
      <xdr:col>6</xdr:col>
      <xdr:colOff>384653</xdr:colOff>
      <xdr:row>95</xdr:row>
      <xdr:rowOff>155836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6521871" y="20786986"/>
          <a:ext cx="27310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244336</xdr:colOff>
      <xdr:row>95</xdr:row>
      <xdr:rowOff>56737</xdr:rowOff>
    </xdr:from>
    <xdr:to>
      <xdr:col>21</xdr:col>
      <xdr:colOff>423677</xdr:colOff>
      <xdr:row>96</xdr:row>
      <xdr:rowOff>47206</xdr:rowOff>
    </xdr:to>
    <xdr:sp macro="" textlink="">
      <xdr:nvSpPr>
        <xdr:cNvPr id="10" name="Text Box 2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7293258" y="24825050"/>
          <a:ext cx="179341" cy="235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475836</xdr:colOff>
      <xdr:row>94</xdr:row>
      <xdr:rowOff>197126</xdr:rowOff>
    </xdr:from>
    <xdr:to>
      <xdr:col>21</xdr:col>
      <xdr:colOff>835301</xdr:colOff>
      <xdr:row>95</xdr:row>
      <xdr:rowOff>168551</xdr:rowOff>
    </xdr:to>
    <xdr:sp macro="" textlink="">
      <xdr:nvSpPr>
        <xdr:cNvPr id="11" name="Text Box 2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7524758" y="24720274"/>
          <a:ext cx="35946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441374</xdr:colOff>
      <xdr:row>94</xdr:row>
      <xdr:rowOff>22120</xdr:rowOff>
    </xdr:from>
    <xdr:to>
      <xdr:col>8</xdr:col>
      <xdr:colOff>56079</xdr:colOff>
      <xdr:row>95</xdr:row>
      <xdr:rowOff>135112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489874" y="24190220"/>
          <a:ext cx="351305" cy="354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196720</xdr:colOff>
      <xdr:row>94</xdr:row>
      <xdr:rowOff>199360</xdr:rowOff>
    </xdr:from>
    <xdr:to>
      <xdr:col>7</xdr:col>
      <xdr:colOff>408698</xdr:colOff>
      <xdr:row>95</xdr:row>
      <xdr:rowOff>227935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245220" y="24367460"/>
          <a:ext cx="211978" cy="26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22</xdr:col>
      <xdr:colOff>513935</xdr:colOff>
      <xdr:row>94</xdr:row>
      <xdr:rowOff>94422</xdr:rowOff>
    </xdr:from>
    <xdr:to>
      <xdr:col>23</xdr:col>
      <xdr:colOff>263800</xdr:colOff>
      <xdr:row>95</xdr:row>
      <xdr:rowOff>65847</xdr:rowOff>
    </xdr:to>
    <xdr:sp macro="" textlink="">
      <xdr:nvSpPr>
        <xdr:cNvPr id="14" name="Text Box 2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8477257" y="24617570"/>
          <a:ext cx="35946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238952</xdr:colOff>
      <xdr:row>95</xdr:row>
      <xdr:rowOff>54667</xdr:rowOff>
    </xdr:from>
    <xdr:to>
      <xdr:col>22</xdr:col>
      <xdr:colOff>598417</xdr:colOff>
      <xdr:row>96</xdr:row>
      <xdr:rowOff>26092</xdr:rowOff>
    </xdr:to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8202274" y="24822980"/>
          <a:ext cx="35946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0.47215</cdr:x>
      <cdr:y>0.61037</cdr:y>
    </cdr:from>
    <cdr:to>
      <cdr:x>0.55098</cdr:x>
      <cdr:y>0.66979</cdr:y>
    </cdr:to>
    <cdr:sp macro="" textlink="">
      <cdr:nvSpPr>
        <cdr:cNvPr id="12288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3262" y="1879776"/>
          <a:ext cx="331128" cy="182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0.28089</cdr:x>
      <cdr:y>0.43175</cdr:y>
    </cdr:from>
    <cdr:to>
      <cdr:x>0.36822</cdr:x>
      <cdr:y>0.50452</cdr:y>
    </cdr:to>
    <cdr:sp macro="" textlink="">
      <cdr:nvSpPr>
        <cdr:cNvPr id="122886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876" y="1329681"/>
          <a:ext cx="366831" cy="224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30%</a:t>
          </a:r>
        </a:p>
      </cdr:txBody>
    </cdr:sp>
  </cdr:relSizeAnchor>
  <cdr:relSizeAnchor xmlns:cdr="http://schemas.openxmlformats.org/drawingml/2006/chartDrawing">
    <cdr:from>
      <cdr:x>0.34895</cdr:x>
      <cdr:y>0.11002</cdr:y>
    </cdr:from>
    <cdr:to>
      <cdr:x>0.42951</cdr:x>
      <cdr:y>0.18255</cdr:y>
    </cdr:to>
    <cdr:sp macro="" textlink="">
      <cdr:nvSpPr>
        <cdr:cNvPr id="12288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4020" y="344372"/>
          <a:ext cx="337994" cy="227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70%</a:t>
          </a:r>
        </a:p>
      </cdr:txBody>
    </cdr:sp>
  </cdr:relSizeAnchor>
  <cdr:relSizeAnchor xmlns:cdr="http://schemas.openxmlformats.org/drawingml/2006/chartDrawing">
    <cdr:from>
      <cdr:x>0.53922</cdr:x>
      <cdr:y>0.01699</cdr:y>
    </cdr:from>
    <cdr:to>
      <cdr:x>0.62318</cdr:x>
      <cdr:y>0.08976</cdr:y>
    </cdr:to>
    <cdr:sp macro="" textlink="">
      <cdr:nvSpPr>
        <cdr:cNvPr id="122888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9307" y="35279"/>
          <a:ext cx="334658" cy="151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98%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0.05408</cdr:x>
      <cdr:y>0.27923</cdr:y>
    </cdr:from>
    <cdr:to>
      <cdr:x>0.36825</cdr:x>
      <cdr:y>0.40612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993" y="1111743"/>
          <a:ext cx="2974515" cy="505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53 154 GWh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0.40795</cdr:x>
      <cdr:y>0.66821</cdr:y>
    </cdr:from>
    <cdr:to>
      <cdr:x>0.45504</cdr:x>
      <cdr:y>0.74175</cdr:y>
    </cdr:to>
    <cdr:sp macro="" textlink="">
      <cdr:nvSpPr>
        <cdr:cNvPr id="12083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6192" y="2104214"/>
          <a:ext cx="255819" cy="231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cdr:txBody>
    </cdr:sp>
  </cdr:relSizeAnchor>
  <cdr:relSizeAnchor xmlns:cdr="http://schemas.openxmlformats.org/drawingml/2006/chartDrawing">
    <cdr:from>
      <cdr:x>0.47033</cdr:x>
      <cdr:y>0.04729</cdr:y>
    </cdr:from>
    <cdr:to>
      <cdr:x>0.54152</cdr:x>
      <cdr:y>0.12031</cdr:y>
    </cdr:to>
    <cdr:sp macro="" textlink="">
      <cdr:nvSpPr>
        <cdr:cNvPr id="120836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5092" y="148916"/>
          <a:ext cx="386744" cy="22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  <a:p xmlns:a="http://schemas.openxmlformats.org/drawingml/2006/main"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0.26354</cdr:x>
      <cdr:y>0.0481</cdr:y>
    </cdr:from>
    <cdr:to>
      <cdr:x>0.36376</cdr:x>
      <cdr:y>0.11186</cdr:y>
    </cdr:to>
    <cdr:sp macro="" textlink="">
      <cdr:nvSpPr>
        <cdr:cNvPr id="12083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1685" y="151479"/>
          <a:ext cx="544451" cy="200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66%</a:t>
          </a:r>
        </a:p>
      </cdr:txBody>
    </cdr:sp>
  </cdr:relSizeAnchor>
  <cdr:relSizeAnchor xmlns:cdr="http://schemas.openxmlformats.org/drawingml/2006/chartDrawing">
    <cdr:from>
      <cdr:x>0.21529</cdr:x>
      <cdr:y>0.24809</cdr:y>
    </cdr:from>
    <cdr:to>
      <cdr:x>0.29133</cdr:x>
      <cdr:y>0.32111</cdr:y>
    </cdr:to>
    <cdr:sp macro="" textlink="">
      <cdr:nvSpPr>
        <cdr:cNvPr id="120840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558" y="781235"/>
          <a:ext cx="413092" cy="22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34%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34</xdr:row>
      <xdr:rowOff>123825</xdr:rowOff>
    </xdr:from>
    <xdr:to>
      <xdr:col>13</xdr:col>
      <xdr:colOff>323850</xdr:colOff>
      <xdr:row>58</xdr:row>
      <xdr:rowOff>152400</xdr:rowOff>
    </xdr:to>
    <xdr:graphicFrame macro="">
      <xdr:nvGraphicFramePr>
        <xdr:cNvPr id="6433089" name="Chart 1">
          <a:extLst>
            <a:ext uri="{FF2B5EF4-FFF2-40B4-BE49-F238E27FC236}">
              <a16:creationId xmlns:a16="http://schemas.microsoft.com/office/drawing/2014/main" id="{00000000-0008-0000-0200-000041296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649380</xdr:colOff>
      <xdr:row>38</xdr:row>
      <xdr:rowOff>103094</xdr:rowOff>
    </xdr:from>
    <xdr:to>
      <xdr:col>7</xdr:col>
      <xdr:colOff>754155</xdr:colOff>
      <xdr:row>40</xdr:row>
      <xdr:rowOff>26894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736851" y="6064623"/>
          <a:ext cx="1539128" cy="2375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TOTAL: 16 681km.</a:t>
          </a:r>
        </a:p>
      </xdr:txBody>
    </xdr:sp>
    <xdr:clientData/>
  </xdr:twoCellAnchor>
  <xdr:twoCellAnchor>
    <xdr:from>
      <xdr:col>53</xdr:col>
      <xdr:colOff>247650</xdr:colOff>
      <xdr:row>0</xdr:row>
      <xdr:rowOff>0</xdr:rowOff>
    </xdr:from>
    <xdr:to>
      <xdr:col>62</xdr:col>
      <xdr:colOff>485775</xdr:colOff>
      <xdr:row>0</xdr:row>
      <xdr:rowOff>0</xdr:rowOff>
    </xdr:to>
    <xdr:graphicFrame macro="">
      <xdr:nvGraphicFramePr>
        <xdr:cNvPr id="6433091" name="Chart 4">
          <a:extLst>
            <a:ext uri="{FF2B5EF4-FFF2-40B4-BE49-F238E27FC236}">
              <a16:creationId xmlns:a16="http://schemas.microsoft.com/office/drawing/2014/main" id="{00000000-0008-0000-0200-000043296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941916</xdr:colOff>
      <xdr:row>63</xdr:row>
      <xdr:rowOff>104775</xdr:rowOff>
    </xdr:from>
    <xdr:to>
      <xdr:col>13</xdr:col>
      <xdr:colOff>351366</xdr:colOff>
      <xdr:row>91</xdr:row>
      <xdr:rowOff>9525</xdr:rowOff>
    </xdr:to>
    <xdr:graphicFrame macro="">
      <xdr:nvGraphicFramePr>
        <xdr:cNvPr id="6433092" name="Chart 5">
          <a:extLst>
            <a:ext uri="{FF2B5EF4-FFF2-40B4-BE49-F238E27FC236}">
              <a16:creationId xmlns:a16="http://schemas.microsoft.com/office/drawing/2014/main" id="{00000000-0008-0000-0200-000044296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646641</xdr:colOff>
      <xdr:row>51</xdr:row>
      <xdr:rowOff>98122</xdr:rowOff>
    </xdr:from>
    <xdr:to>
      <xdr:col>5</xdr:col>
      <xdr:colOff>455386</xdr:colOff>
      <xdr:row>53</xdr:row>
      <xdr:rowOff>65010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327498" y="10820551"/>
          <a:ext cx="538088" cy="293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200" b="1">
              <a:latin typeface="Arial" pitchFamily="34" charset="0"/>
              <a:cs typeface="Arial" pitchFamily="34" charset="0"/>
            </a:rPr>
            <a:t>16%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47</xdr:row>
      <xdr:rowOff>142875</xdr:rowOff>
    </xdr:from>
    <xdr:to>
      <xdr:col>5</xdr:col>
      <xdr:colOff>409575</xdr:colOff>
      <xdr:row>70</xdr:row>
      <xdr:rowOff>76200</xdr:rowOff>
    </xdr:to>
    <xdr:graphicFrame macro="">
      <xdr:nvGraphicFramePr>
        <xdr:cNvPr id="6807726" name="Chart 1">
          <a:extLst>
            <a:ext uri="{FF2B5EF4-FFF2-40B4-BE49-F238E27FC236}">
              <a16:creationId xmlns:a16="http://schemas.microsoft.com/office/drawing/2014/main" id="{00000000-0008-0000-0300-0000AE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2914650</xdr:colOff>
      <xdr:row>51</xdr:row>
      <xdr:rowOff>104775</xdr:rowOff>
    </xdr:from>
    <xdr:to>
      <xdr:col>5</xdr:col>
      <xdr:colOff>133350</xdr:colOff>
      <xdr:row>69</xdr:row>
      <xdr:rowOff>85725</xdr:rowOff>
    </xdr:to>
    <xdr:graphicFrame macro="">
      <xdr:nvGraphicFramePr>
        <xdr:cNvPr id="6807727" name="Chart 2">
          <a:extLst>
            <a:ext uri="{FF2B5EF4-FFF2-40B4-BE49-F238E27FC236}">
              <a16:creationId xmlns:a16="http://schemas.microsoft.com/office/drawing/2014/main" id="{00000000-0008-0000-0300-0000AF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257175</xdr:colOff>
      <xdr:row>47</xdr:row>
      <xdr:rowOff>142875</xdr:rowOff>
    </xdr:from>
    <xdr:to>
      <xdr:col>15</xdr:col>
      <xdr:colOff>371475</xdr:colOff>
      <xdr:row>70</xdr:row>
      <xdr:rowOff>47625</xdr:rowOff>
    </xdr:to>
    <xdr:graphicFrame macro="">
      <xdr:nvGraphicFramePr>
        <xdr:cNvPr id="6807728" name="Chart 3">
          <a:extLst>
            <a:ext uri="{FF2B5EF4-FFF2-40B4-BE49-F238E27FC236}">
              <a16:creationId xmlns:a16="http://schemas.microsoft.com/office/drawing/2014/main" id="{00000000-0008-0000-0300-0000B0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485775</xdr:colOff>
      <xdr:row>51</xdr:row>
      <xdr:rowOff>104775</xdr:rowOff>
    </xdr:from>
    <xdr:to>
      <xdr:col>14</xdr:col>
      <xdr:colOff>1247775</xdr:colOff>
      <xdr:row>69</xdr:row>
      <xdr:rowOff>9525</xdr:rowOff>
    </xdr:to>
    <xdr:graphicFrame macro="">
      <xdr:nvGraphicFramePr>
        <xdr:cNvPr id="6807729" name="Chart 4">
          <a:extLst>
            <a:ext uri="{FF2B5EF4-FFF2-40B4-BE49-F238E27FC236}">
              <a16:creationId xmlns:a16="http://schemas.microsoft.com/office/drawing/2014/main" id="{00000000-0008-0000-0300-0000B1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0.07627</cdr:x>
      <cdr:y>0.25784</cdr:y>
    </cdr:from>
    <cdr:to>
      <cdr:x>0.32351</cdr:x>
      <cdr:y>0.37648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318" y="986668"/>
          <a:ext cx="2091765" cy="45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7 564 747</a:t>
          </a:r>
        </a:p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clientes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0.15947</cdr:x>
      <cdr:y>0.26948</cdr:y>
    </cdr:from>
    <cdr:to>
      <cdr:x>0.43583</cdr:x>
      <cdr:y>0.3333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094" y="1113685"/>
          <a:ext cx="2188075" cy="237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22 355 GWh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BOLETIN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_DEPA"/>
      <sheetName val="CDRO-1"/>
      <sheetName val="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B68"/>
  <sheetViews>
    <sheetView tabSelected="1" view="pageBreakPreview" topLeftCell="B1" zoomScaleNormal="70" zoomScaleSheetLayoutView="100" zoomScalePageLayoutView="70" workbookViewId="0">
      <selection activeCell="N10" sqref="N10"/>
    </sheetView>
  </sheetViews>
  <sheetFormatPr baseColWidth="10" defaultRowHeight="13.2" x14ac:dyDescent="0.25"/>
  <cols>
    <col min="4" max="4" width="19.5546875" customWidth="1"/>
    <col min="5" max="6" width="13.6640625" bestFit="1" customWidth="1"/>
    <col min="7" max="7" width="15.6640625" customWidth="1"/>
    <col min="10" max="10" width="18.6640625" customWidth="1"/>
    <col min="11" max="11" width="13.44140625" customWidth="1"/>
    <col min="12" max="12" width="21" style="240" customWidth="1"/>
    <col min="13" max="13" width="22.88671875" style="240" bestFit="1" customWidth="1"/>
    <col min="14" max="14" width="12" style="240" customWidth="1"/>
    <col min="15" max="15" width="13.109375" style="240" customWidth="1"/>
    <col min="16" max="28" width="11.44140625" style="240"/>
  </cols>
  <sheetData>
    <row r="1" spans="1:28" ht="17.399999999999999" x14ac:dyDescent="0.3">
      <c r="A1" s="37" t="s">
        <v>77</v>
      </c>
      <c r="B1" s="35"/>
      <c r="C1" s="35"/>
      <c r="D1" s="35"/>
      <c r="E1" s="35"/>
      <c r="F1" s="35"/>
      <c r="G1" s="35"/>
      <c r="H1" s="35"/>
      <c r="I1" s="35"/>
      <c r="J1" s="35"/>
    </row>
    <row r="2" spans="1:28" ht="13.8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28" s="276" customFormat="1" ht="30.75" customHeight="1" x14ac:dyDescent="0.25">
      <c r="A3" s="275"/>
      <c r="B3" s="275"/>
      <c r="C3" s="275"/>
      <c r="D3" s="340" t="s">
        <v>25</v>
      </c>
      <c r="E3" s="341" t="s">
        <v>3</v>
      </c>
      <c r="F3" s="341" t="s">
        <v>4</v>
      </c>
      <c r="G3" s="342" t="s">
        <v>2</v>
      </c>
      <c r="H3" s="275"/>
      <c r="I3" s="275"/>
      <c r="J3" s="275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</row>
    <row r="4" spans="1:28" x14ac:dyDescent="0.25">
      <c r="A4" s="12"/>
      <c r="B4" s="12"/>
      <c r="C4" s="12"/>
      <c r="D4" s="38"/>
      <c r="E4" s="344" t="s">
        <v>30</v>
      </c>
      <c r="F4" s="345"/>
      <c r="G4" s="346"/>
      <c r="H4" s="12"/>
      <c r="I4" s="12"/>
      <c r="J4" s="14"/>
      <c r="K4" s="2"/>
    </row>
    <row r="5" spans="1:28" ht="18.75" customHeight="1" x14ac:dyDescent="0.25">
      <c r="A5" s="12"/>
      <c r="B5" s="12"/>
      <c r="C5" s="12"/>
      <c r="D5" s="39" t="s">
        <v>26</v>
      </c>
      <c r="E5" s="332">
        <v>435.38942448969647</v>
      </c>
      <c r="F5" s="218">
        <v>3067.4566979068577</v>
      </c>
      <c r="G5" s="51">
        <f>SUM(E5:F5)</f>
        <v>3502.8461223965542</v>
      </c>
      <c r="H5" s="12"/>
      <c r="I5" s="12"/>
      <c r="J5" s="12"/>
      <c r="K5" s="2"/>
    </row>
    <row r="6" spans="1:28" ht="18.75" customHeight="1" x14ac:dyDescent="0.25">
      <c r="A6" s="12"/>
      <c r="B6" s="12"/>
      <c r="C6" s="12"/>
      <c r="D6" s="45"/>
      <c r="E6" s="333">
        <f>+E5/$G$5</f>
        <v>0.12429590375263604</v>
      </c>
      <c r="F6" s="277">
        <f>+F5/G5</f>
        <v>0.87570409624736401</v>
      </c>
      <c r="G6" s="52">
        <f>G5/G12</f>
        <v>0.45908691891455378</v>
      </c>
      <c r="H6" s="12"/>
      <c r="I6" s="12"/>
      <c r="J6" s="12"/>
      <c r="K6" s="7"/>
      <c r="L6" s="280"/>
      <c r="M6" s="281"/>
      <c r="N6" s="281"/>
      <c r="O6" s="281"/>
    </row>
    <row r="7" spans="1:28" ht="18.75" customHeight="1" x14ac:dyDescent="0.25">
      <c r="A7" s="12"/>
      <c r="B7" s="12"/>
      <c r="C7" s="12"/>
      <c r="D7" s="39" t="s">
        <v>27</v>
      </c>
      <c r="E7" s="334">
        <v>0</v>
      </c>
      <c r="F7" s="50">
        <v>562.87682223822242</v>
      </c>
      <c r="G7" s="53">
        <f>SUM(E7:F7)</f>
        <v>562.87682223822242</v>
      </c>
      <c r="H7" s="12"/>
      <c r="I7" s="12"/>
      <c r="J7" s="12"/>
      <c r="K7" s="7"/>
      <c r="L7" s="280"/>
      <c r="M7" s="281"/>
      <c r="N7" s="281"/>
      <c r="O7" s="281"/>
    </row>
    <row r="8" spans="1:28" ht="18.75" customHeight="1" x14ac:dyDescent="0.25">
      <c r="A8" s="12"/>
      <c r="B8" s="12"/>
      <c r="C8" s="12"/>
      <c r="D8" s="45"/>
      <c r="E8" s="334"/>
      <c r="F8" s="49"/>
      <c r="G8" s="52">
        <f>G7/G12</f>
        <v>7.3771264000875858E-2</v>
      </c>
      <c r="H8" s="12"/>
      <c r="I8" s="12"/>
      <c r="J8" s="12"/>
      <c r="K8" s="7"/>
      <c r="L8" s="280"/>
      <c r="M8" s="281"/>
      <c r="N8" s="281"/>
      <c r="O8" s="281"/>
    </row>
    <row r="9" spans="1:28" ht="18.75" customHeight="1" x14ac:dyDescent="0.25">
      <c r="A9" s="12"/>
      <c r="B9" s="12"/>
      <c r="C9" s="12"/>
      <c r="D9" s="39" t="s">
        <v>28</v>
      </c>
      <c r="E9" s="335">
        <v>1519.5129876723354</v>
      </c>
      <c r="F9" s="219">
        <v>2044.7922346433634</v>
      </c>
      <c r="G9" s="53">
        <f>SUM(E9:F9)</f>
        <v>3564.3052223156988</v>
      </c>
      <c r="H9" s="12"/>
      <c r="I9" s="12"/>
      <c r="J9" s="12"/>
      <c r="L9" s="282"/>
      <c r="M9" s="281"/>
      <c r="N9" s="281"/>
    </row>
    <row r="10" spans="1:28" ht="18.75" customHeight="1" x14ac:dyDescent="0.25">
      <c r="A10" s="12"/>
      <c r="B10" s="12"/>
      <c r="C10" s="12"/>
      <c r="D10" s="38"/>
      <c r="E10" s="336">
        <f>+E9/$G$9</f>
        <v>0.42631393578721655</v>
      </c>
      <c r="F10" s="278">
        <f>+F9/G9</f>
        <v>0.57368606421278345</v>
      </c>
      <c r="G10" s="54">
        <f>G9/G12</f>
        <v>0.46714181708457042</v>
      </c>
      <c r="H10" s="12"/>
      <c r="I10" s="12"/>
      <c r="J10" s="12"/>
      <c r="L10" s="282"/>
      <c r="M10" s="281"/>
      <c r="N10" s="281"/>
    </row>
    <row r="11" spans="1:28" x14ac:dyDescent="0.25">
      <c r="A11" s="12"/>
      <c r="B11" s="12"/>
      <c r="C11" s="12"/>
      <c r="D11" s="55"/>
      <c r="E11" s="337"/>
      <c r="F11" s="46"/>
      <c r="G11" s="56"/>
      <c r="H11" s="12"/>
      <c r="I11" s="12"/>
      <c r="J11" s="12"/>
      <c r="L11" s="280"/>
      <c r="M11" s="281"/>
      <c r="N11" s="281"/>
    </row>
    <row r="12" spans="1:28" ht="15.6" x14ac:dyDescent="0.3">
      <c r="A12" s="12"/>
      <c r="B12" s="12"/>
      <c r="C12" s="12"/>
      <c r="D12" s="57" t="s">
        <v>2</v>
      </c>
      <c r="E12" s="338">
        <f>SUM(E5,E7,E9)</f>
        <v>1954.9024121620319</v>
      </c>
      <c r="F12" s="47">
        <f>SUM(F5,F7,F9)</f>
        <v>5675.1257547884434</v>
      </c>
      <c r="G12" s="58">
        <f>SUM(E12:F12)</f>
        <v>7630.0281669504748</v>
      </c>
      <c r="H12" s="15"/>
      <c r="I12" s="15"/>
      <c r="J12" s="15"/>
      <c r="M12" s="281"/>
      <c r="N12" s="281"/>
    </row>
    <row r="13" spans="1:28" ht="13.8" thickBot="1" x14ac:dyDescent="0.3">
      <c r="A13" s="12"/>
      <c r="B13" s="12"/>
      <c r="C13" s="12"/>
      <c r="D13" s="59"/>
      <c r="E13" s="339">
        <f>E12/G12</f>
        <v>0.25621169009961281</v>
      </c>
      <c r="F13" s="48">
        <f>F12/G12</f>
        <v>0.74378830990038725</v>
      </c>
      <c r="G13" s="60"/>
      <c r="H13" s="12"/>
      <c r="I13" s="12"/>
      <c r="J13" s="12"/>
    </row>
    <row r="14" spans="1:28" ht="4.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28" ht="14.2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28" x14ac:dyDescent="0.25">
      <c r="A16" s="12"/>
      <c r="B16" s="40" t="s">
        <v>170</v>
      </c>
      <c r="C16" s="12"/>
      <c r="D16" s="12"/>
      <c r="E16" s="12"/>
      <c r="F16" s="12"/>
      <c r="G16" s="12"/>
      <c r="H16" s="12"/>
      <c r="I16" s="12"/>
      <c r="J16" s="12"/>
    </row>
    <row r="17" spans="1:28" x14ac:dyDescent="0.25">
      <c r="A17" s="12"/>
      <c r="B17" s="40" t="s">
        <v>171</v>
      </c>
      <c r="C17" s="12"/>
      <c r="D17" s="12"/>
      <c r="E17" s="12"/>
      <c r="F17" s="12"/>
      <c r="G17" s="12"/>
      <c r="H17" s="12"/>
      <c r="I17" s="12"/>
      <c r="J17" s="12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</row>
    <row r="18" spans="1:28" x14ac:dyDescent="0.25">
      <c r="A18" s="12"/>
      <c r="B18" s="12"/>
      <c r="C18" s="10"/>
      <c r="D18" s="12"/>
      <c r="E18" s="12"/>
      <c r="F18" s="12"/>
      <c r="G18" s="12"/>
      <c r="H18" s="12"/>
      <c r="I18" s="12"/>
      <c r="J18" s="12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</row>
    <row r="19" spans="1:2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</row>
    <row r="20" spans="1:2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L20" s="253"/>
      <c r="M20" s="283">
        <f>(E5/G5)*100</f>
        <v>12.429590375263604</v>
      </c>
      <c r="N20" s="283">
        <f>(F5/G5)*100</f>
        <v>87.570409624736399</v>
      </c>
      <c r="O20" s="284">
        <f>SUM(M20:N20)/100</f>
        <v>1</v>
      </c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</row>
    <row r="21" spans="1:2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L21" s="253"/>
      <c r="M21" s="283"/>
      <c r="N21" s="283"/>
      <c r="O21" s="284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</row>
    <row r="22" spans="1:2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L22" s="253"/>
      <c r="M22" s="283"/>
      <c r="N22" s="283"/>
      <c r="O22" s="284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</row>
    <row r="23" spans="1:2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L23" s="253"/>
      <c r="M23" s="283">
        <f>(E7/G7)*100</f>
        <v>0</v>
      </c>
      <c r="N23" s="283">
        <f>(F7/G7)*100</f>
        <v>100</v>
      </c>
      <c r="O23" s="284">
        <f>SUM(M23:N23)/100</f>
        <v>1</v>
      </c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</row>
    <row r="24" spans="1:2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L24" s="253"/>
      <c r="M24" s="283"/>
      <c r="N24" s="283"/>
      <c r="O24" s="284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</row>
    <row r="25" spans="1:2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L25" s="253"/>
      <c r="M25" s="283"/>
      <c r="N25" s="283"/>
      <c r="O25" s="284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</row>
    <row r="26" spans="1:2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L26" s="253"/>
      <c r="M26" s="283">
        <f>(E9/G9)*100</f>
        <v>42.631393578721656</v>
      </c>
      <c r="N26" s="283">
        <f>(F9/G9)*100</f>
        <v>57.368606421278344</v>
      </c>
      <c r="O26" s="284">
        <f>SUM(M26:N26)/100</f>
        <v>1</v>
      </c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</row>
    <row r="27" spans="1:2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</row>
    <row r="28" spans="1:2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</row>
    <row r="29" spans="1:28" ht="15.6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L29" s="253"/>
      <c r="M29" s="285" t="s">
        <v>184</v>
      </c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</row>
    <row r="30" spans="1:2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</row>
    <row r="31" spans="1:2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L31" s="253"/>
      <c r="M31" s="253"/>
      <c r="N31" s="286" t="s">
        <v>14</v>
      </c>
      <c r="O31" s="286" t="s">
        <v>15</v>
      </c>
      <c r="P31" s="286" t="s">
        <v>16</v>
      </c>
      <c r="Q31" s="286" t="s">
        <v>17</v>
      </c>
      <c r="R31" s="286" t="s">
        <v>18</v>
      </c>
      <c r="S31" s="286" t="s">
        <v>19</v>
      </c>
      <c r="T31" s="286" t="s">
        <v>20</v>
      </c>
      <c r="U31" s="286" t="s">
        <v>21</v>
      </c>
      <c r="V31" s="286" t="s">
        <v>24</v>
      </c>
      <c r="W31" s="286" t="s">
        <v>22</v>
      </c>
      <c r="X31" s="286" t="s">
        <v>23</v>
      </c>
      <c r="Y31" s="286" t="s">
        <v>31</v>
      </c>
      <c r="Z31" s="253" t="s">
        <v>2</v>
      </c>
      <c r="AA31" s="253"/>
      <c r="AB31" s="253"/>
    </row>
    <row r="32" spans="1:2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L32" s="253"/>
      <c r="M32" s="253" t="s">
        <v>12</v>
      </c>
      <c r="N32" s="254">
        <v>286.81409280112172</v>
      </c>
      <c r="O32" s="254">
        <v>300.01265493493105</v>
      </c>
      <c r="P32" s="254">
        <v>272.86027618884327</v>
      </c>
      <c r="Q32" s="254">
        <v>296.30903052673796</v>
      </c>
      <c r="R32" s="254">
        <v>283.65995606489093</v>
      </c>
      <c r="S32" s="254">
        <v>297.88035650474342</v>
      </c>
      <c r="T32" s="254">
        <v>294.95856147407176</v>
      </c>
      <c r="U32" s="254">
        <v>290.65379322054974</v>
      </c>
      <c r="V32" s="254">
        <v>291.94774998651371</v>
      </c>
      <c r="W32" s="254">
        <v>284.7668552721446</v>
      </c>
      <c r="X32" s="254">
        <v>302.90720484918586</v>
      </c>
      <c r="Y32" s="254">
        <v>300.07559057281958</v>
      </c>
      <c r="Z32" s="254">
        <f>SUM(N32:Y32)</f>
        <v>3502.8461223965537</v>
      </c>
      <c r="AA32" s="253"/>
      <c r="AB32" s="253"/>
    </row>
    <row r="33" spans="1:2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L33" s="253"/>
      <c r="M33" s="253" t="s">
        <v>13</v>
      </c>
      <c r="N33" s="254">
        <v>44.595645329120714</v>
      </c>
      <c r="O33" s="254">
        <v>45.635421949585655</v>
      </c>
      <c r="P33" s="254">
        <v>45.508663886136368</v>
      </c>
      <c r="Q33" s="254">
        <v>45.953826228689479</v>
      </c>
      <c r="R33" s="254">
        <v>45.384051277049764</v>
      </c>
      <c r="S33" s="254">
        <v>46.360882988288004</v>
      </c>
      <c r="T33" s="254">
        <v>48.418793164282064</v>
      </c>
      <c r="U33" s="254">
        <v>46.410461786023049</v>
      </c>
      <c r="V33" s="254">
        <v>46.671952942719741</v>
      </c>
      <c r="W33" s="254">
        <v>46.632036388304726</v>
      </c>
      <c r="X33" s="254">
        <v>46.473360014236135</v>
      </c>
      <c r="Y33" s="254">
        <v>54.831726283786693</v>
      </c>
      <c r="Z33" s="254">
        <f>SUM(N33:Y33)</f>
        <v>562.87682223822242</v>
      </c>
      <c r="AA33" s="253"/>
      <c r="AB33" s="253"/>
    </row>
    <row r="34" spans="1:2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L34" s="253"/>
      <c r="M34" s="253" t="s">
        <v>11</v>
      </c>
      <c r="N34" s="254">
        <v>295.32457402219268</v>
      </c>
      <c r="O34" s="254">
        <v>302.48422277150974</v>
      </c>
      <c r="P34" s="254">
        <v>310.31802260392999</v>
      </c>
      <c r="Q34" s="254">
        <v>303.29573910730539</v>
      </c>
      <c r="R34" s="254">
        <v>297.46304578850385</v>
      </c>
      <c r="S34" s="254">
        <v>289.83907063164116</v>
      </c>
      <c r="T34" s="254">
        <v>295.29189393902078</v>
      </c>
      <c r="U34" s="254">
        <v>285.33485137482808</v>
      </c>
      <c r="V34" s="254">
        <v>286.91473583483059</v>
      </c>
      <c r="W34" s="254">
        <v>290.6811754830581</v>
      </c>
      <c r="X34" s="254">
        <v>298.3340390596619</v>
      </c>
      <c r="Y34" s="254">
        <v>309.023851699217</v>
      </c>
      <c r="Z34" s="254">
        <f>SUM(N34:Y34)</f>
        <v>3564.3052223156992</v>
      </c>
      <c r="AA34" s="254">
        <f>SUM(Z32:Z34)</f>
        <v>7630.0281669504748</v>
      </c>
      <c r="AB34" s="253"/>
    </row>
    <row r="35" spans="1:2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L35" s="253"/>
      <c r="M35" s="253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3"/>
      <c r="AA35" s="253"/>
      <c r="AB35" s="253"/>
    </row>
    <row r="36" spans="1:2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L36" s="253"/>
      <c r="M36" s="253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3"/>
      <c r="AA36" s="253"/>
      <c r="AB36" s="253"/>
    </row>
    <row r="37" spans="1:2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</row>
    <row r="38" spans="1:2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L38" s="253"/>
      <c r="M38" s="247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3"/>
      <c r="AA38" s="253"/>
      <c r="AB38" s="253"/>
    </row>
    <row r="39" spans="1:2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</row>
    <row r="40" spans="1:2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</row>
    <row r="41" spans="1:2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</row>
    <row r="42" spans="1:2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2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M43" s="280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</row>
    <row r="44" spans="1:2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M44" s="280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</row>
    <row r="45" spans="1:2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M45" s="280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</row>
    <row r="46" spans="1:2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8"/>
    </row>
    <row r="47" spans="1:2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</row>
  </sheetData>
  <mergeCells count="1">
    <mergeCell ref="E4:G4"/>
  </mergeCells>
  <phoneticPr fontId="0" type="noConversion"/>
  <printOptions horizontalCentered="1"/>
  <pageMargins left="0.78740157480314965" right="0.59055118110236227" top="0.78740157480314965" bottom="0.59055118110236227" header="0.31496062992125984" footer="0.31496062992125984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C119"/>
  <sheetViews>
    <sheetView view="pageBreakPreview" topLeftCell="B71" zoomScale="85" zoomScaleNormal="100" zoomScaleSheetLayoutView="85" zoomScalePageLayoutView="85" workbookViewId="0">
      <selection activeCell="C82" sqref="C82"/>
    </sheetView>
  </sheetViews>
  <sheetFormatPr baseColWidth="10" defaultRowHeight="13.2" x14ac:dyDescent="0.25"/>
  <cols>
    <col min="1" max="1" width="1.6640625" style="12" customWidth="1"/>
    <col min="2" max="2" width="4.6640625" customWidth="1"/>
    <col min="3" max="3" width="50.33203125" bestFit="1" customWidth="1"/>
    <col min="4" max="4" width="14.109375" customWidth="1"/>
    <col min="5" max="5" width="9.88671875" customWidth="1"/>
    <col min="6" max="6" width="12.33203125" customWidth="1"/>
    <col min="7" max="7" width="9.88671875" customWidth="1"/>
    <col min="8" max="8" width="10.6640625" customWidth="1"/>
    <col min="9" max="9" width="8.88671875" customWidth="1"/>
    <col min="10" max="10" width="9.44140625" customWidth="1"/>
    <col min="11" max="11" width="8.88671875" customWidth="1"/>
    <col min="12" max="12" width="12.5546875" customWidth="1"/>
    <col min="13" max="13" width="8.88671875" customWidth="1"/>
    <col min="14" max="14" width="12.6640625" customWidth="1"/>
    <col min="15" max="15" width="8.88671875" customWidth="1"/>
    <col min="16" max="16" width="12.6640625" customWidth="1"/>
    <col min="17" max="17" width="10.5546875" customWidth="1"/>
    <col min="18" max="18" width="12.6640625" customWidth="1"/>
    <col min="19" max="19" width="8.88671875" customWidth="1"/>
    <col min="20" max="20" width="11.33203125" customWidth="1"/>
    <col min="21" max="21" width="8.88671875" customWidth="1"/>
    <col min="22" max="22" width="13.33203125" customWidth="1"/>
    <col min="23" max="23" width="8.88671875" customWidth="1"/>
    <col min="24" max="24" width="18.109375" customWidth="1"/>
    <col min="25" max="25" width="8.33203125" customWidth="1"/>
    <col min="26" max="26" width="1.6640625" style="12" customWidth="1"/>
    <col min="27" max="27" width="6.88671875" style="268" customWidth="1"/>
    <col min="28" max="28" width="23.5546875" style="268" bestFit="1" customWidth="1"/>
    <col min="29" max="29" width="14.44140625" style="268" customWidth="1"/>
    <col min="30" max="30" width="13.33203125" style="268" bestFit="1" customWidth="1"/>
    <col min="31" max="31" width="9" style="268" customWidth="1"/>
    <col min="32" max="32" width="14.33203125" style="268" customWidth="1"/>
    <col min="33" max="33" width="11.88671875" style="268" customWidth="1"/>
    <col min="34" max="36" width="12" style="268" customWidth="1"/>
    <col min="37" max="37" width="12.44140625" style="268" customWidth="1"/>
    <col min="38" max="38" width="12.33203125" style="268" customWidth="1"/>
    <col min="39" max="39" width="11.44140625" style="268"/>
    <col min="40" max="40" width="11.5546875" style="268" bestFit="1" customWidth="1"/>
    <col min="42" max="42" width="11.5546875" bestFit="1" customWidth="1"/>
    <col min="46" max="46" width="12" bestFit="1" customWidth="1"/>
  </cols>
  <sheetData>
    <row r="1" spans="1:55" ht="18" x14ac:dyDescent="0.3">
      <c r="A1" s="223" t="s">
        <v>98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1:55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55" ht="15.6" thickBot="1" x14ac:dyDescent="0.3">
      <c r="B3" s="16" t="s">
        <v>172</v>
      </c>
      <c r="C3" s="33"/>
      <c r="D3" s="13"/>
      <c r="E3" s="33"/>
      <c r="F3" s="34"/>
      <c r="G3" s="3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2"/>
      <c r="Y3" s="12"/>
    </row>
    <row r="4" spans="1:55" s="62" customFormat="1" ht="19.5" customHeight="1" x14ac:dyDescent="0.25">
      <c r="A4" s="61"/>
      <c r="B4" s="347" t="s">
        <v>5</v>
      </c>
      <c r="C4" s="352" t="s">
        <v>8</v>
      </c>
      <c r="D4" s="358" t="s">
        <v>173</v>
      </c>
      <c r="E4" s="358"/>
      <c r="F4" s="358"/>
      <c r="G4" s="358"/>
      <c r="H4" s="358"/>
      <c r="I4" s="358"/>
      <c r="J4" s="358"/>
      <c r="K4" s="358"/>
      <c r="L4" s="358"/>
      <c r="M4" s="359"/>
      <c r="N4" s="360" t="s">
        <v>174</v>
      </c>
      <c r="O4" s="358"/>
      <c r="P4" s="358"/>
      <c r="Q4" s="358"/>
      <c r="R4" s="358"/>
      <c r="S4" s="358"/>
      <c r="T4" s="358"/>
      <c r="U4" s="358"/>
      <c r="V4" s="358"/>
      <c r="W4" s="359"/>
      <c r="X4" s="358" t="s">
        <v>175</v>
      </c>
      <c r="Y4" s="359"/>
      <c r="Z4" s="61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s="62" customFormat="1" ht="19.5" customHeight="1" x14ac:dyDescent="0.25">
      <c r="A5" s="61"/>
      <c r="B5" s="365"/>
      <c r="C5" s="353"/>
      <c r="D5" s="304" t="s">
        <v>0</v>
      </c>
      <c r="E5" s="305" t="s">
        <v>6</v>
      </c>
      <c r="F5" s="306" t="s">
        <v>1</v>
      </c>
      <c r="G5" s="305" t="s">
        <v>6</v>
      </c>
      <c r="H5" s="306" t="s">
        <v>66</v>
      </c>
      <c r="I5" s="305" t="s">
        <v>6</v>
      </c>
      <c r="J5" s="306" t="s">
        <v>78</v>
      </c>
      <c r="K5" s="305" t="s">
        <v>6</v>
      </c>
      <c r="L5" s="306" t="s">
        <v>2</v>
      </c>
      <c r="M5" s="307" t="s">
        <v>6</v>
      </c>
      <c r="N5" s="308" t="s">
        <v>0</v>
      </c>
      <c r="O5" s="305" t="s">
        <v>6</v>
      </c>
      <c r="P5" s="306" t="s">
        <v>1</v>
      </c>
      <c r="Q5" s="305" t="s">
        <v>6</v>
      </c>
      <c r="R5" s="306" t="s">
        <v>66</v>
      </c>
      <c r="S5" s="305" t="s">
        <v>6</v>
      </c>
      <c r="T5" s="309" t="s">
        <v>78</v>
      </c>
      <c r="U5" s="309" t="s">
        <v>6</v>
      </c>
      <c r="V5" s="306" t="s">
        <v>2</v>
      </c>
      <c r="W5" s="307" t="s">
        <v>6</v>
      </c>
      <c r="X5" s="310" t="s">
        <v>29</v>
      </c>
      <c r="Y5" s="311" t="s">
        <v>6</v>
      </c>
      <c r="Z5" s="61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V5"/>
      <c r="AW5"/>
      <c r="AX5"/>
      <c r="AY5"/>
      <c r="AZ5"/>
      <c r="BA5"/>
      <c r="BB5"/>
      <c r="BC5"/>
    </row>
    <row r="6" spans="1:55" s="62" customFormat="1" ht="19.5" customHeight="1" x14ac:dyDescent="0.25">
      <c r="A6" s="61"/>
      <c r="B6" s="64">
        <v>1</v>
      </c>
      <c r="C6" s="77" t="s">
        <v>82</v>
      </c>
      <c r="D6" s="74">
        <v>1008.3600000000007</v>
      </c>
      <c r="E6" s="66">
        <f>D6/$D$80</f>
        <v>0.19651731161293068</v>
      </c>
      <c r="F6" s="65">
        <v>18.679999999999989</v>
      </c>
      <c r="G6" s="66">
        <f>F6/$F$80</f>
        <v>2.5969021237599011E-3</v>
      </c>
      <c r="H6" s="67"/>
      <c r="I6" s="66">
        <f>H6/$H$80</f>
        <v>0</v>
      </c>
      <c r="J6" s="67"/>
      <c r="K6" s="66">
        <f>J6/$J$80</f>
        <v>0</v>
      </c>
      <c r="L6" s="68">
        <f t="shared" ref="L6:L11" si="0">D6+F6+H6+J6</f>
        <v>1027.0400000000006</v>
      </c>
      <c r="M6" s="69">
        <f>L6/$L$80</f>
        <v>7.9094875652603633E-2</v>
      </c>
      <c r="N6" s="70">
        <v>7178.0646349999997</v>
      </c>
      <c r="O6" s="66">
        <f>N6/$N$80</f>
        <v>0.23660404969697321</v>
      </c>
      <c r="P6" s="65">
        <v>0.28247</v>
      </c>
      <c r="Q6" s="71">
        <f>P6/$P$80</f>
        <v>1.3847146904669168E-5</v>
      </c>
      <c r="R6" s="65"/>
      <c r="S6" s="71">
        <f>R6/$R$80</f>
        <v>0</v>
      </c>
      <c r="T6" s="71"/>
      <c r="U6" s="71">
        <f>T6/$T$80</f>
        <v>0</v>
      </c>
      <c r="V6" s="72">
        <f>N6+P6+R6+T6</f>
        <v>7178.3471049999998</v>
      </c>
      <c r="W6" s="73">
        <f>V6/$V$80</f>
        <v>0.13504849381951328</v>
      </c>
      <c r="X6" s="74">
        <v>318798.77852233825</v>
      </c>
      <c r="Y6" s="75">
        <f>X6/$X$80</f>
        <v>9.1011356874627608E-2</v>
      </c>
      <c r="Z6" s="61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V6"/>
      <c r="AW6"/>
      <c r="AX6"/>
      <c r="AY6"/>
      <c r="AZ6"/>
      <c r="BA6"/>
      <c r="BB6"/>
      <c r="BC6"/>
    </row>
    <row r="7" spans="1:55" s="62" customFormat="1" ht="19.5" customHeight="1" x14ac:dyDescent="0.25">
      <c r="A7" s="61"/>
      <c r="B7" s="76">
        <v>2</v>
      </c>
      <c r="C7" s="77" t="s">
        <v>83</v>
      </c>
      <c r="D7" s="74">
        <v>177.08999999999989</v>
      </c>
      <c r="E7" s="66">
        <f t="shared" ref="E7:E10" si="1">D7/$D$80</f>
        <v>3.4512724338067603E-2</v>
      </c>
      <c r="F7" s="65">
        <v>62.52</v>
      </c>
      <c r="G7" s="66">
        <f t="shared" ref="G7:G10" si="2">F7/$F$80</f>
        <v>8.6915589281300384E-3</v>
      </c>
      <c r="H7" s="67"/>
      <c r="I7" s="66">
        <f>H7/$H$80</f>
        <v>0</v>
      </c>
      <c r="J7" s="67"/>
      <c r="K7" s="66">
        <f>J7/$J$80</f>
        <v>0</v>
      </c>
      <c r="L7" s="68">
        <f t="shared" si="0"/>
        <v>239.6099999999999</v>
      </c>
      <c r="M7" s="69">
        <f>L7/$L$80</f>
        <v>1.8452955245287755E-2</v>
      </c>
      <c r="N7" s="70">
        <v>961.22812299999998</v>
      </c>
      <c r="O7" s="66">
        <f>N7/$N$80</f>
        <v>3.1684092878667747E-2</v>
      </c>
      <c r="P7" s="65">
        <v>31.753381000000001</v>
      </c>
      <c r="Q7" s="71">
        <f>P7/$P$80</f>
        <v>1.5566032903562529E-3</v>
      </c>
      <c r="R7" s="65"/>
      <c r="S7" s="71">
        <f>R7/$R$80</f>
        <v>0</v>
      </c>
      <c r="T7" s="71"/>
      <c r="U7" s="71">
        <f>T7/$T$80</f>
        <v>0</v>
      </c>
      <c r="V7" s="72">
        <f>N7+P7+R7+T7</f>
        <v>992.98150399999997</v>
      </c>
      <c r="W7" s="73">
        <f>V7/$V$80</f>
        <v>1.8681272240573133E-2</v>
      </c>
      <c r="X7" s="74">
        <v>49787.400992279392</v>
      </c>
      <c r="Y7" s="75">
        <f>X7/$X$80</f>
        <v>1.4213413679221564E-2</v>
      </c>
      <c r="Z7" s="61"/>
      <c r="AA7" s="259"/>
      <c r="AB7" s="259"/>
      <c r="AC7" s="256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V7"/>
      <c r="AW7"/>
      <c r="AX7"/>
      <c r="AY7"/>
      <c r="AZ7"/>
      <c r="BA7"/>
      <c r="BB7"/>
      <c r="BC7"/>
    </row>
    <row r="8" spans="1:55" s="62" customFormat="1" ht="19.5" customHeight="1" x14ac:dyDescent="0.25">
      <c r="A8" s="61"/>
      <c r="B8" s="76">
        <v>3</v>
      </c>
      <c r="C8" s="77" t="s">
        <v>84</v>
      </c>
      <c r="D8" s="74">
        <v>35.70000000000001</v>
      </c>
      <c r="E8" s="66">
        <f t="shared" si="1"/>
        <v>6.9575032970185472E-3</v>
      </c>
      <c r="F8" s="65">
        <v>22.928000000000008</v>
      </c>
      <c r="G8" s="66">
        <f t="shared" si="2"/>
        <v>3.1874610221395644E-3</v>
      </c>
      <c r="H8" s="67"/>
      <c r="I8" s="66">
        <f>H8/$H$80</f>
        <v>0</v>
      </c>
      <c r="J8" s="67"/>
      <c r="K8" s="66">
        <f>J8/$J$80</f>
        <v>0</v>
      </c>
      <c r="L8" s="68">
        <f t="shared" si="0"/>
        <v>58.628000000000014</v>
      </c>
      <c r="M8" s="69">
        <f>L8/$L$80</f>
        <v>4.5150864326227256E-3</v>
      </c>
      <c r="N8" s="70">
        <v>104.57517</v>
      </c>
      <c r="O8" s="66">
        <f>N8/$N$80</f>
        <v>3.4470167068577006E-3</v>
      </c>
      <c r="P8" s="65">
        <v>60.953440000000001</v>
      </c>
      <c r="Q8" s="71"/>
      <c r="R8" s="65"/>
      <c r="S8" s="71">
        <f>R8/$R$80</f>
        <v>0</v>
      </c>
      <c r="T8" s="71"/>
      <c r="U8" s="71">
        <f>T8/$T$80</f>
        <v>0</v>
      </c>
      <c r="V8" s="72">
        <f>N8+P8+R8+T8</f>
        <v>165.52861000000001</v>
      </c>
      <c r="W8" s="73">
        <f>V8/$V$80</f>
        <v>3.1141416174995107E-3</v>
      </c>
      <c r="X8" s="74">
        <v>12474.602877772195</v>
      </c>
      <c r="Y8" s="75">
        <f>X8/$X$80</f>
        <v>3.5612762998670933E-3</v>
      </c>
      <c r="Z8" s="61"/>
      <c r="AA8" s="259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V8"/>
      <c r="AW8"/>
      <c r="AX8"/>
      <c r="AY8"/>
      <c r="AZ8"/>
      <c r="BA8"/>
      <c r="BB8"/>
      <c r="BC8"/>
    </row>
    <row r="9" spans="1:55" s="62" customFormat="1" ht="19.5" customHeight="1" x14ac:dyDescent="0.25">
      <c r="A9" s="61"/>
      <c r="B9" s="76">
        <v>4</v>
      </c>
      <c r="C9" s="77" t="s">
        <v>150</v>
      </c>
      <c r="D9" s="74">
        <v>192.44999999999993</v>
      </c>
      <c r="E9" s="66">
        <f t="shared" si="1"/>
        <v>3.7506204748213409E-2</v>
      </c>
      <c r="F9" s="65">
        <v>15.620000000000012</v>
      </c>
      <c r="G9" s="66">
        <f t="shared" si="2"/>
        <v>2.1714995274694704E-3</v>
      </c>
      <c r="H9" s="67"/>
      <c r="I9" s="66">
        <f>H9/$H$80</f>
        <v>0</v>
      </c>
      <c r="J9" s="67"/>
      <c r="K9" s="66">
        <f>J9/$J$80</f>
        <v>0</v>
      </c>
      <c r="L9" s="68">
        <f t="shared" si="0"/>
        <v>208.06999999999994</v>
      </c>
      <c r="M9" s="69">
        <f>L9/$L$80</f>
        <v>1.6023982295759878E-2</v>
      </c>
      <c r="N9" s="70">
        <v>1254.1142449999995</v>
      </c>
      <c r="O9" s="66">
        <f>N9/$N$80</f>
        <v>4.1338233108521173E-2</v>
      </c>
      <c r="P9" s="65"/>
      <c r="Q9" s="71">
        <f>P9/$P$80</f>
        <v>0</v>
      </c>
      <c r="R9" s="65"/>
      <c r="S9" s="71">
        <f>R9/$R$80</f>
        <v>0</v>
      </c>
      <c r="T9" s="71"/>
      <c r="U9" s="71">
        <f>T9/$T$80</f>
        <v>0</v>
      </c>
      <c r="V9" s="72">
        <f>N9+P9+R9+T9</f>
        <v>1254.1142449999995</v>
      </c>
      <c r="W9" s="73">
        <f>V9/$V$80</f>
        <v>2.3594044337431914E-2</v>
      </c>
      <c r="X9" s="74">
        <v>34493.673410359981</v>
      </c>
      <c r="Y9" s="75">
        <f>X9/$X$80</f>
        <v>9.8473276316118422E-3</v>
      </c>
      <c r="Z9" s="61"/>
      <c r="AA9" s="259"/>
      <c r="AB9" s="257"/>
      <c r="AC9" s="256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V9"/>
      <c r="AW9"/>
      <c r="AX9"/>
      <c r="AY9"/>
      <c r="AZ9"/>
      <c r="BA9"/>
      <c r="BB9"/>
      <c r="BC9"/>
    </row>
    <row r="10" spans="1:55" s="62" customFormat="1" ht="19.5" customHeight="1" thickBot="1" x14ac:dyDescent="0.3">
      <c r="A10" s="61"/>
      <c r="B10" s="76">
        <v>5</v>
      </c>
      <c r="C10" s="77" t="s">
        <v>85</v>
      </c>
      <c r="D10" s="74">
        <v>114</v>
      </c>
      <c r="E10" s="66">
        <f t="shared" si="1"/>
        <v>2.2217237419050819E-2</v>
      </c>
      <c r="F10" s="65"/>
      <c r="G10" s="66">
        <f t="shared" si="2"/>
        <v>0</v>
      </c>
      <c r="H10" s="67"/>
      <c r="I10" s="66">
        <f>H10/$H$80</f>
        <v>0</v>
      </c>
      <c r="J10" s="67"/>
      <c r="K10" s="66">
        <f>J10/$J$80</f>
        <v>0</v>
      </c>
      <c r="L10" s="68">
        <f t="shared" si="0"/>
        <v>114</v>
      </c>
      <c r="M10" s="69">
        <f>L10/$L$80</f>
        <v>8.7794202994983719E-3</v>
      </c>
      <c r="N10" s="70">
        <v>728.24041899999986</v>
      </c>
      <c r="O10" s="66">
        <f>N10/$N$80</f>
        <v>2.4004330003977538E-2</v>
      </c>
      <c r="P10" s="65"/>
      <c r="Q10" s="71"/>
      <c r="R10" s="65"/>
      <c r="S10" s="71">
        <f>R10/$R$80</f>
        <v>0</v>
      </c>
      <c r="T10" s="71"/>
      <c r="U10" s="71">
        <f>T10/$T$80</f>
        <v>0</v>
      </c>
      <c r="V10" s="72">
        <f>N10+P10+R10+T10</f>
        <v>728.24041899999986</v>
      </c>
      <c r="W10" s="73">
        <f>V10/$V$80</f>
        <v>1.3700615237167646E-2</v>
      </c>
      <c r="X10" s="74">
        <v>19834.96868694657</v>
      </c>
      <c r="Y10" s="75">
        <f>X10/$X$80</f>
        <v>5.6625292673079261E-3</v>
      </c>
      <c r="Z10" s="61"/>
      <c r="AA10" s="259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V10"/>
      <c r="AW10"/>
      <c r="AX10"/>
      <c r="AY10"/>
      <c r="AZ10"/>
      <c r="BA10"/>
      <c r="BB10"/>
      <c r="BC10"/>
    </row>
    <row r="11" spans="1:55" s="89" customFormat="1" ht="19.5" customHeight="1" thickTop="1" thickBot="1" x14ac:dyDescent="0.3">
      <c r="A11" s="78"/>
      <c r="B11" s="79"/>
      <c r="C11" s="80" t="s">
        <v>2</v>
      </c>
      <c r="D11" s="81">
        <f>SUM(D6:D10)</f>
        <v>1527.6000000000004</v>
      </c>
      <c r="E11" s="82"/>
      <c r="F11" s="81">
        <f>SUM(F6:F10)</f>
        <v>119.74800000000002</v>
      </c>
      <c r="G11" s="82"/>
      <c r="H11" s="81">
        <f>SUM(H6:H10)</f>
        <v>0</v>
      </c>
      <c r="I11" s="82"/>
      <c r="J11" s="81">
        <f>SUM(J6:J10)</f>
        <v>0</v>
      </c>
      <c r="K11" s="82"/>
      <c r="L11" s="83">
        <f t="shared" si="0"/>
        <v>1647.3480000000004</v>
      </c>
      <c r="M11" s="84">
        <f>SUM(M6:M10)</f>
        <v>0.12686631992577238</v>
      </c>
      <c r="N11" s="85">
        <f>SUM(N6:N10)</f>
        <v>10226.222591999998</v>
      </c>
      <c r="O11" s="82"/>
      <c r="P11" s="81">
        <f>SUM(P6:P10)</f>
        <v>92.989291000000009</v>
      </c>
      <c r="Q11" s="82"/>
      <c r="R11" s="81">
        <f>SUM(R6:R10)</f>
        <v>0</v>
      </c>
      <c r="S11" s="82"/>
      <c r="T11" s="81">
        <f>SUM(T6:T10)</f>
        <v>0</v>
      </c>
      <c r="U11" s="82"/>
      <c r="V11" s="83">
        <f>SUM(V6:V10)</f>
        <v>10319.211882999998</v>
      </c>
      <c r="W11" s="86">
        <f>SUM(W6:W10)</f>
        <v>0.19413856725218551</v>
      </c>
      <c r="X11" s="87">
        <f>SUM(X6:X10)</f>
        <v>435389.42448969639</v>
      </c>
      <c r="Y11" s="88">
        <f>SUM(Y6:Y10)</f>
        <v>0.12429590375263602</v>
      </c>
      <c r="Z11" s="78"/>
      <c r="AA11" s="259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62"/>
      <c r="AP11" s="62"/>
      <c r="AQ11" s="62"/>
      <c r="AR11" s="62"/>
      <c r="AS11" s="62"/>
      <c r="AT11" s="62"/>
      <c r="AU11" s="62"/>
      <c r="AV11"/>
      <c r="AW11"/>
      <c r="AX11"/>
      <c r="AY11"/>
      <c r="AZ11"/>
      <c r="BA11"/>
      <c r="BB11"/>
      <c r="BC11"/>
    </row>
    <row r="12" spans="1:55" s="62" customFormat="1" ht="14.25" customHeight="1" x14ac:dyDescent="0.25">
      <c r="A12" s="61"/>
      <c r="B12" s="90"/>
      <c r="C12" s="61"/>
      <c r="D12" s="91"/>
      <c r="E12" s="92"/>
      <c r="F12" s="91"/>
      <c r="G12" s="92"/>
      <c r="H12" s="92"/>
      <c r="I12" s="92"/>
      <c r="J12" s="92"/>
      <c r="K12" s="92"/>
      <c r="L12" s="61"/>
      <c r="M12" s="93"/>
      <c r="N12" s="94"/>
      <c r="O12" s="92"/>
      <c r="P12" s="94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V12"/>
      <c r="AW12"/>
      <c r="AX12"/>
      <c r="AY12"/>
      <c r="AZ12"/>
      <c r="BA12"/>
      <c r="BB12"/>
      <c r="BC12"/>
    </row>
    <row r="13" spans="1:55" s="62" customFormat="1" ht="19.5" customHeight="1" thickBot="1" x14ac:dyDescent="0.3">
      <c r="A13" s="61"/>
      <c r="B13" s="95" t="s">
        <v>176</v>
      </c>
      <c r="C13" s="6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61"/>
      <c r="Y13" s="61"/>
      <c r="Z13" s="61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V13"/>
      <c r="AW13"/>
      <c r="AX13"/>
      <c r="AY13"/>
      <c r="AZ13"/>
      <c r="BA13"/>
      <c r="BB13"/>
      <c r="BC13"/>
    </row>
    <row r="14" spans="1:55" s="62" customFormat="1" ht="19.5" customHeight="1" x14ac:dyDescent="0.25">
      <c r="A14" s="61"/>
      <c r="B14" s="347" t="s">
        <v>5</v>
      </c>
      <c r="C14" s="349" t="s">
        <v>8</v>
      </c>
      <c r="D14" s="360" t="s">
        <v>173</v>
      </c>
      <c r="E14" s="358"/>
      <c r="F14" s="358"/>
      <c r="G14" s="358"/>
      <c r="H14" s="358"/>
      <c r="I14" s="358"/>
      <c r="J14" s="358"/>
      <c r="K14" s="358"/>
      <c r="L14" s="358"/>
      <c r="M14" s="359"/>
      <c r="N14" s="360" t="s">
        <v>174</v>
      </c>
      <c r="O14" s="358"/>
      <c r="P14" s="358"/>
      <c r="Q14" s="358"/>
      <c r="R14" s="358"/>
      <c r="S14" s="358"/>
      <c r="T14" s="358"/>
      <c r="U14" s="358"/>
      <c r="V14" s="358"/>
      <c r="W14" s="359"/>
      <c r="X14" s="360" t="s">
        <v>175</v>
      </c>
      <c r="Y14" s="359"/>
      <c r="Z14" s="61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63"/>
      <c r="AP14" s="63"/>
      <c r="AQ14" s="63"/>
      <c r="AR14" s="63"/>
      <c r="AS14" s="63"/>
      <c r="AT14" s="63"/>
      <c r="AV14"/>
      <c r="AW14"/>
      <c r="AX14"/>
      <c r="AY14"/>
      <c r="AZ14"/>
      <c r="BA14"/>
      <c r="BB14"/>
      <c r="BC14"/>
    </row>
    <row r="15" spans="1:55" s="62" customFormat="1" ht="19.5" customHeight="1" x14ac:dyDescent="0.25">
      <c r="A15" s="61"/>
      <c r="B15" s="348"/>
      <c r="C15" s="350"/>
      <c r="D15" s="308" t="s">
        <v>0</v>
      </c>
      <c r="E15" s="305" t="s">
        <v>6</v>
      </c>
      <c r="F15" s="306" t="s">
        <v>1</v>
      </c>
      <c r="G15" s="305" t="s">
        <v>6</v>
      </c>
      <c r="H15" s="306" t="s">
        <v>66</v>
      </c>
      <c r="I15" s="305" t="s">
        <v>6</v>
      </c>
      <c r="J15" s="309" t="s">
        <v>78</v>
      </c>
      <c r="K15" s="309" t="s">
        <v>6</v>
      </c>
      <c r="L15" s="306" t="s">
        <v>2</v>
      </c>
      <c r="M15" s="307" t="s">
        <v>6</v>
      </c>
      <c r="N15" s="308" t="s">
        <v>0</v>
      </c>
      <c r="O15" s="305" t="s">
        <v>6</v>
      </c>
      <c r="P15" s="306" t="s">
        <v>1</v>
      </c>
      <c r="Q15" s="305" t="s">
        <v>6</v>
      </c>
      <c r="R15" s="306" t="s">
        <v>66</v>
      </c>
      <c r="S15" s="305" t="s">
        <v>6</v>
      </c>
      <c r="T15" s="309" t="s">
        <v>78</v>
      </c>
      <c r="U15" s="309" t="s">
        <v>6</v>
      </c>
      <c r="V15" s="306" t="s">
        <v>2</v>
      </c>
      <c r="W15" s="307" t="s">
        <v>6</v>
      </c>
      <c r="X15" s="312" t="s">
        <v>29</v>
      </c>
      <c r="Y15" s="311" t="s">
        <v>6</v>
      </c>
      <c r="Z15" s="61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64"/>
      <c r="AO15" s="63"/>
      <c r="AP15" s="63"/>
      <c r="AQ15" s="63"/>
      <c r="AR15" s="63"/>
      <c r="AS15" s="230"/>
      <c r="AT15" s="63"/>
      <c r="AV15"/>
      <c r="AW15"/>
      <c r="AX15"/>
      <c r="AY15"/>
      <c r="AZ15"/>
      <c r="BA15"/>
      <c r="BB15"/>
      <c r="BC15"/>
    </row>
    <row r="16" spans="1:55" s="62" customFormat="1" ht="19.5" customHeight="1" x14ac:dyDescent="0.25">
      <c r="A16" s="61"/>
      <c r="B16" s="101">
        <v>6</v>
      </c>
      <c r="C16" s="226" t="s">
        <v>86</v>
      </c>
      <c r="D16" s="65"/>
      <c r="E16" s="66"/>
      <c r="F16" s="65">
        <v>23.000000000000004</v>
      </c>
      <c r="G16" s="66">
        <f>F16/$F$80</f>
        <v>3.1974704949934564E-3</v>
      </c>
      <c r="H16" s="65"/>
      <c r="I16" s="66"/>
      <c r="J16" s="65"/>
      <c r="K16" s="66"/>
      <c r="L16" s="65">
        <f>D16+F16+H16+J16</f>
        <v>23.000000000000004</v>
      </c>
      <c r="M16" s="75">
        <f t="shared" ref="M16:M47" si="3">L16/$L$80</f>
        <v>1.7712865516531808E-3</v>
      </c>
      <c r="N16" s="70"/>
      <c r="O16" s="66"/>
      <c r="P16" s="65">
        <v>97.251706999999996</v>
      </c>
      <c r="Q16" s="66">
        <f>P16/$P$80</f>
        <v>4.7674396345057622E-3</v>
      </c>
      <c r="R16" s="65"/>
      <c r="S16" s="71"/>
      <c r="T16" s="65"/>
      <c r="U16" s="71"/>
      <c r="V16" s="96">
        <f>N16+P16+R16+T16</f>
        <v>97.251706999999996</v>
      </c>
      <c r="W16" s="73">
        <f t="shared" ref="W16:W47" si="4">V16/$V$80</f>
        <v>1.8296268430065862E-3</v>
      </c>
      <c r="X16" s="97">
        <v>5311.2310969562341</v>
      </c>
      <c r="Y16" s="75">
        <f>X16/$X$80</f>
        <v>1.5162616088092479E-3</v>
      </c>
      <c r="Z16" s="61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6"/>
      <c r="AL16" s="256"/>
      <c r="AM16" s="256"/>
      <c r="AN16" s="256"/>
      <c r="AO16" s="231"/>
      <c r="AP16" s="231"/>
      <c r="AQ16" s="231"/>
      <c r="AR16" s="231"/>
      <c r="AS16" s="231"/>
      <c r="AT16" s="231"/>
      <c r="AV16"/>
      <c r="AW16"/>
      <c r="AX16"/>
      <c r="AY16"/>
      <c r="AZ16"/>
      <c r="BA16"/>
      <c r="BB16"/>
      <c r="BC16"/>
    </row>
    <row r="17" spans="1:55" s="62" customFormat="1" ht="19.5" customHeight="1" x14ac:dyDescent="0.25">
      <c r="A17" s="61"/>
      <c r="B17" s="101">
        <v>7</v>
      </c>
      <c r="C17" s="226" t="s">
        <v>115</v>
      </c>
      <c r="D17" s="65"/>
      <c r="E17" s="66"/>
      <c r="F17" s="65">
        <v>37.5</v>
      </c>
      <c r="G17" s="66">
        <f>F17/$F$80</f>
        <v>5.213267111402374E-3</v>
      </c>
      <c r="H17" s="65"/>
      <c r="I17" s="66"/>
      <c r="J17" s="65"/>
      <c r="K17" s="66"/>
      <c r="L17" s="65">
        <f t="shared" ref="L17:L72" si="5">D17+F17+H17+J17</f>
        <v>37.5</v>
      </c>
      <c r="M17" s="75">
        <f t="shared" si="3"/>
        <v>2.8879672037823594E-3</v>
      </c>
      <c r="N17" s="70"/>
      <c r="O17" s="66"/>
      <c r="P17" s="65">
        <v>28.641748999999997</v>
      </c>
      <c r="Q17" s="66">
        <f>P17/$P$80</f>
        <v>1.4040659397800163E-3</v>
      </c>
      <c r="R17" s="65"/>
      <c r="S17" s="71"/>
      <c r="T17" s="65"/>
      <c r="U17" s="71"/>
      <c r="V17" s="96">
        <f t="shared" ref="V17:V40" si="6">N17+P17+R17+T17</f>
        <v>28.641748999999997</v>
      </c>
      <c r="W17" s="73">
        <f t="shared" si="4"/>
        <v>5.3884620041740809E-4</v>
      </c>
      <c r="X17" s="97">
        <v>132.83573118314672</v>
      </c>
      <c r="Y17" s="75">
        <f>X17/$X$80</f>
        <v>3.7922228536908738E-5</v>
      </c>
      <c r="Z17" s="61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6"/>
      <c r="AL17" s="256"/>
      <c r="AM17" s="256"/>
      <c r="AN17" s="256"/>
      <c r="AO17" s="231"/>
      <c r="AP17" s="231"/>
      <c r="AQ17" s="231"/>
      <c r="AR17" s="231"/>
      <c r="AS17" s="231"/>
      <c r="AT17" s="231"/>
      <c r="AV17"/>
      <c r="AW17"/>
      <c r="AX17"/>
      <c r="AY17"/>
      <c r="AZ17"/>
      <c r="BA17"/>
      <c r="BB17"/>
      <c r="BC17"/>
    </row>
    <row r="18" spans="1:55" s="98" customFormat="1" ht="19.5" customHeight="1" x14ac:dyDescent="0.25">
      <c r="A18" s="92"/>
      <c r="B18" s="101">
        <v>8</v>
      </c>
      <c r="C18" s="226" t="s">
        <v>188</v>
      </c>
      <c r="D18" s="65"/>
      <c r="E18" s="66"/>
      <c r="F18" s="65">
        <v>21.709999999999994</v>
      </c>
      <c r="G18" s="66">
        <f>F18/$F$80</f>
        <v>3.0181341063612137E-3</v>
      </c>
      <c r="H18" s="65"/>
      <c r="I18" s="66"/>
      <c r="J18" s="65"/>
      <c r="K18" s="66"/>
      <c r="L18" s="65">
        <f t="shared" si="5"/>
        <v>21.709999999999994</v>
      </c>
      <c r="M18" s="75">
        <f t="shared" si="3"/>
        <v>1.6719404798430668E-3</v>
      </c>
      <c r="N18" s="70"/>
      <c r="O18" s="66"/>
      <c r="P18" s="65">
        <v>45.110170999999994</v>
      </c>
      <c r="Q18" s="66">
        <f>P18/$P$80</f>
        <v>2.2113752424390088E-3</v>
      </c>
      <c r="R18" s="65"/>
      <c r="S18" s="71"/>
      <c r="T18" s="65"/>
      <c r="U18" s="71"/>
      <c r="V18" s="96">
        <f t="shared" si="6"/>
        <v>45.110170999999994</v>
      </c>
      <c r="W18" s="73">
        <f t="shared" si="4"/>
        <v>8.4867178479671574E-4</v>
      </c>
      <c r="X18" s="97">
        <v>90.049088966539344</v>
      </c>
      <c r="Y18" s="75">
        <f t="shared" ref="Y18:Y71" si="7">X18/$X$80</f>
        <v>2.5707406440374879E-5</v>
      </c>
      <c r="Z18" s="92"/>
      <c r="AA18" s="257"/>
      <c r="AB18" s="257"/>
      <c r="AC18" s="269"/>
      <c r="AD18" s="257"/>
      <c r="AE18" s="257"/>
      <c r="AF18" s="257"/>
      <c r="AG18" s="257"/>
      <c r="AH18" s="257"/>
      <c r="AI18" s="257"/>
      <c r="AJ18" s="257"/>
      <c r="AK18" s="256"/>
      <c r="AL18" s="256"/>
      <c r="AM18" s="256"/>
      <c r="AN18" s="256"/>
      <c r="AO18" s="231"/>
      <c r="AP18" s="231"/>
      <c r="AQ18" s="231"/>
      <c r="AR18" s="231"/>
      <c r="AS18" s="231"/>
      <c r="AT18" s="231"/>
      <c r="AU18" s="62"/>
      <c r="AV18"/>
      <c r="AW18"/>
      <c r="AX18"/>
      <c r="AY18"/>
      <c r="AZ18"/>
      <c r="BA18"/>
      <c r="BB18"/>
      <c r="BC18"/>
    </row>
    <row r="19" spans="1:55" s="98" customFormat="1" ht="19.5" customHeight="1" x14ac:dyDescent="0.25">
      <c r="A19" s="92"/>
      <c r="B19" s="101">
        <v>9</v>
      </c>
      <c r="C19" s="226" t="s">
        <v>152</v>
      </c>
      <c r="D19" s="65">
        <v>20</v>
      </c>
      <c r="E19" s="66">
        <f>D19/$D$73</f>
        <v>5.550081017307652E-3</v>
      </c>
      <c r="F19" s="65"/>
      <c r="G19" s="66"/>
      <c r="H19" s="65"/>
      <c r="I19" s="66"/>
      <c r="J19" s="65"/>
      <c r="K19" s="66"/>
      <c r="L19" s="65">
        <f t="shared" si="5"/>
        <v>20</v>
      </c>
      <c r="M19" s="75">
        <f t="shared" si="3"/>
        <v>1.5402491753505917E-3</v>
      </c>
      <c r="N19" s="70">
        <v>114.66168599999999</v>
      </c>
      <c r="O19" s="66">
        <f>N19/$N$80</f>
        <v>3.7794894072701165E-3</v>
      </c>
      <c r="P19" s="65"/>
      <c r="Q19" s="66"/>
      <c r="R19" s="65"/>
      <c r="S19" s="71"/>
      <c r="T19" s="65"/>
      <c r="U19" s="71"/>
      <c r="V19" s="96">
        <f t="shared" si="6"/>
        <v>114.66168599999999</v>
      </c>
      <c r="W19" s="73">
        <f t="shared" si="4"/>
        <v>2.1571662343159949E-3</v>
      </c>
      <c r="X19" s="97">
        <v>4998.2143607028165</v>
      </c>
      <c r="Y19" s="75">
        <f t="shared" si="7"/>
        <v>1.4269009217233817E-3</v>
      </c>
      <c r="Z19" s="92"/>
      <c r="AA19" s="257"/>
      <c r="AB19" s="257"/>
      <c r="AC19" s="269"/>
      <c r="AD19" s="257"/>
      <c r="AE19" s="257"/>
      <c r="AF19" s="257"/>
      <c r="AG19" s="257"/>
      <c r="AH19" s="257"/>
      <c r="AI19" s="257"/>
      <c r="AJ19" s="257"/>
      <c r="AK19" s="256"/>
      <c r="AL19" s="256"/>
      <c r="AM19" s="256"/>
      <c r="AN19" s="256"/>
      <c r="AO19" s="99"/>
      <c r="AP19" s="99"/>
      <c r="AQ19" s="99"/>
      <c r="AR19" s="99"/>
      <c r="AS19" s="99"/>
      <c r="AT19" s="99"/>
      <c r="AV19"/>
      <c r="AW19"/>
      <c r="AX19"/>
      <c r="AY19"/>
      <c r="AZ19"/>
      <c r="BA19"/>
      <c r="BB19"/>
      <c r="BC19"/>
    </row>
    <row r="20" spans="1:55" s="98" customFormat="1" ht="19.5" customHeight="1" x14ac:dyDescent="0.25">
      <c r="A20" s="92"/>
      <c r="B20" s="101">
        <v>10</v>
      </c>
      <c r="C20" s="226" t="s">
        <v>87</v>
      </c>
      <c r="D20" s="65">
        <v>3</v>
      </c>
      <c r="E20" s="66">
        <f>D20/$D$73</f>
        <v>8.3251215259614784E-4</v>
      </c>
      <c r="F20" s="65"/>
      <c r="G20" s="66"/>
      <c r="H20" s="65"/>
      <c r="I20" s="66"/>
      <c r="J20" s="65"/>
      <c r="K20" s="66"/>
      <c r="L20" s="65">
        <f t="shared" si="5"/>
        <v>3</v>
      </c>
      <c r="M20" s="75">
        <f t="shared" si="3"/>
        <v>2.3103737630258874E-4</v>
      </c>
      <c r="N20" s="70">
        <v>9.1320439999999987</v>
      </c>
      <c r="O20" s="66">
        <f>N20/$N$80</f>
        <v>3.0101130350311284E-4</v>
      </c>
      <c r="P20" s="65"/>
      <c r="Q20" s="66"/>
      <c r="R20" s="65"/>
      <c r="S20" s="71"/>
      <c r="T20" s="65"/>
      <c r="U20" s="71"/>
      <c r="V20" s="96">
        <f t="shared" si="6"/>
        <v>9.1320439999999987</v>
      </c>
      <c r="W20" s="73">
        <f t="shared" si="4"/>
        <v>1.7180400580441469E-4</v>
      </c>
      <c r="X20" s="97">
        <v>370.31523610889207</v>
      </c>
      <c r="Y20" s="75">
        <f t="shared" si="7"/>
        <v>1.0571838532705292E-4</v>
      </c>
      <c r="Z20" s="92"/>
      <c r="AA20" s="257"/>
      <c r="AB20" s="257"/>
      <c r="AC20" s="269"/>
      <c r="AD20" s="256"/>
      <c r="AE20" s="257"/>
      <c r="AF20" s="257"/>
      <c r="AG20" s="257"/>
      <c r="AH20" s="257"/>
      <c r="AI20" s="257"/>
      <c r="AJ20" s="257"/>
      <c r="AK20" s="256"/>
      <c r="AL20" s="256"/>
      <c r="AM20" s="256"/>
      <c r="AN20" s="256"/>
      <c r="AO20" s="99"/>
      <c r="AP20" s="99"/>
      <c r="AQ20" s="99"/>
      <c r="AR20" s="99"/>
      <c r="AS20" s="99"/>
      <c r="AT20" s="99"/>
      <c r="AV20"/>
      <c r="AW20"/>
      <c r="AX20"/>
      <c r="AY20"/>
      <c r="AZ20"/>
      <c r="BA20"/>
      <c r="BB20"/>
      <c r="BC20"/>
    </row>
    <row r="21" spans="1:55" s="62" customFormat="1" ht="19.5" customHeight="1" x14ac:dyDescent="0.25">
      <c r="A21" s="61"/>
      <c r="B21" s="101">
        <v>11</v>
      </c>
      <c r="C21" s="226" t="s">
        <v>191</v>
      </c>
      <c r="D21" s="65">
        <v>1.8</v>
      </c>
      <c r="E21" s="66">
        <f>D21/$D$73</f>
        <v>4.9950729155768874E-4</v>
      </c>
      <c r="F21" s="65"/>
      <c r="G21" s="66"/>
      <c r="H21" s="65"/>
      <c r="I21" s="66"/>
      <c r="J21" s="65"/>
      <c r="K21" s="66"/>
      <c r="L21" s="65">
        <f t="shared" si="5"/>
        <v>1.8</v>
      </c>
      <c r="M21" s="75">
        <f t="shared" si="3"/>
        <v>1.3862242578155325E-4</v>
      </c>
      <c r="N21" s="70">
        <v>1.4781070000000001</v>
      </c>
      <c r="O21" s="66">
        <f>N21/$N$80</f>
        <v>4.8721503618146789E-5</v>
      </c>
      <c r="P21" s="65"/>
      <c r="Q21" s="66"/>
      <c r="R21" s="65"/>
      <c r="S21" s="71"/>
      <c r="T21" s="65"/>
      <c r="U21" s="71"/>
      <c r="V21" s="96">
        <f t="shared" si="6"/>
        <v>1.4781070000000001</v>
      </c>
      <c r="W21" s="73">
        <f t="shared" si="4"/>
        <v>2.7808090237798461E-5</v>
      </c>
      <c r="X21" s="97">
        <v>29749.600064472525</v>
      </c>
      <c r="Y21" s="75">
        <f t="shared" si="7"/>
        <v>8.492979430143691E-3</v>
      </c>
      <c r="Z21" s="61"/>
      <c r="AA21" s="257"/>
      <c r="AB21" s="257"/>
      <c r="AC21" s="269"/>
      <c r="AD21" s="257"/>
      <c r="AE21" s="257"/>
      <c r="AF21" s="257"/>
      <c r="AG21" s="257"/>
      <c r="AH21" s="257"/>
      <c r="AI21" s="257"/>
      <c r="AJ21" s="257"/>
      <c r="AK21" s="256"/>
      <c r="AL21" s="256"/>
      <c r="AM21" s="256"/>
      <c r="AN21" s="256"/>
      <c r="AO21" s="231"/>
      <c r="AP21" s="231"/>
      <c r="AQ21" s="231"/>
      <c r="AR21" s="231"/>
      <c r="AS21" s="231"/>
      <c r="AT21" s="231"/>
      <c r="AV21"/>
      <c r="AW21"/>
      <c r="AX21"/>
      <c r="AY21"/>
      <c r="AZ21"/>
      <c r="BA21"/>
      <c r="BB21"/>
      <c r="BC21"/>
    </row>
    <row r="22" spans="1:55" s="62" customFormat="1" ht="19.5" customHeight="1" x14ac:dyDescent="0.25">
      <c r="A22" s="61"/>
      <c r="B22" s="101">
        <v>12</v>
      </c>
      <c r="C22" s="226" t="s">
        <v>117</v>
      </c>
      <c r="D22" s="65"/>
      <c r="E22" s="66"/>
      <c r="F22" s="65">
        <v>15.820000000000007</v>
      </c>
      <c r="G22" s="66">
        <f>F22/$F$80</f>
        <v>2.1993036187302824E-3</v>
      </c>
      <c r="H22" s="65"/>
      <c r="I22" s="66"/>
      <c r="J22" s="65"/>
      <c r="K22" s="66"/>
      <c r="L22" s="65">
        <f t="shared" si="5"/>
        <v>15.820000000000007</v>
      </c>
      <c r="M22" s="75">
        <f t="shared" si="3"/>
        <v>1.2183370977023186E-3</v>
      </c>
      <c r="N22" s="70"/>
      <c r="O22" s="66"/>
      <c r="P22" s="65">
        <v>76.826227000000003</v>
      </c>
      <c r="Q22" s="66">
        <f>P22/$P$80</f>
        <v>3.7661487995201645E-3</v>
      </c>
      <c r="R22" s="65"/>
      <c r="S22" s="71"/>
      <c r="T22" s="65"/>
      <c r="U22" s="71"/>
      <c r="V22" s="96">
        <f t="shared" si="6"/>
        <v>76.826227000000003</v>
      </c>
      <c r="W22" s="73">
        <f t="shared" si="4"/>
        <v>1.4453558863097113E-3</v>
      </c>
      <c r="X22" s="97">
        <v>3676.7720396250616</v>
      </c>
      <c r="Y22" s="75">
        <f t="shared" si="7"/>
        <v>1.0496527426987036E-3</v>
      </c>
      <c r="Z22" s="61"/>
      <c r="AA22" s="257"/>
      <c r="AB22" s="257"/>
      <c r="AC22" s="269"/>
      <c r="AD22" s="256"/>
      <c r="AE22" s="257"/>
      <c r="AF22" s="257"/>
      <c r="AG22" s="257"/>
      <c r="AH22" s="257"/>
      <c r="AI22" s="257"/>
      <c r="AJ22" s="257"/>
      <c r="AK22" s="256"/>
      <c r="AL22" s="256"/>
      <c r="AM22" s="256"/>
      <c r="AN22" s="256"/>
      <c r="AO22" s="231"/>
      <c r="AP22" s="231"/>
      <c r="AQ22" s="231"/>
      <c r="AR22" s="231"/>
      <c r="AS22" s="231"/>
      <c r="AT22" s="231"/>
      <c r="AV22"/>
      <c r="AW22"/>
      <c r="AX22"/>
      <c r="AY22"/>
      <c r="AZ22"/>
      <c r="BA22"/>
      <c r="BB22"/>
      <c r="BC22"/>
    </row>
    <row r="23" spans="1:55" s="62" customFormat="1" ht="19.5" customHeight="1" x14ac:dyDescent="0.25">
      <c r="A23" s="61"/>
      <c r="B23" s="101">
        <v>13</v>
      </c>
      <c r="C23" s="226" t="s">
        <v>189</v>
      </c>
      <c r="D23" s="65">
        <v>19.682999999999989</v>
      </c>
      <c r="E23" s="66">
        <f t="shared" ref="E23:E40" si="8">D23/$D$73</f>
        <v>5.4621122331833232E-3</v>
      </c>
      <c r="F23" s="65"/>
      <c r="G23" s="66"/>
      <c r="H23" s="65"/>
      <c r="I23" s="66"/>
      <c r="J23" s="65"/>
      <c r="K23" s="66"/>
      <c r="L23" s="65">
        <f t="shared" si="5"/>
        <v>19.682999999999989</v>
      </c>
      <c r="M23" s="75">
        <f t="shared" si="3"/>
        <v>1.5158362259212841E-3</v>
      </c>
      <c r="N23" s="70">
        <v>139.87221499999998</v>
      </c>
      <c r="O23" s="66">
        <f t="shared" ref="O23:O40" si="9">N23/$N$80</f>
        <v>4.610481263670833E-3</v>
      </c>
      <c r="P23" s="65"/>
      <c r="Q23" s="66"/>
      <c r="R23" s="65"/>
      <c r="S23" s="71"/>
      <c r="T23" s="65"/>
      <c r="U23" s="71"/>
      <c r="V23" s="96">
        <f t="shared" si="6"/>
        <v>139.87221499999998</v>
      </c>
      <c r="W23" s="73">
        <f t="shared" si="4"/>
        <v>2.6314598175103338E-3</v>
      </c>
      <c r="X23" s="97">
        <v>5152.3193786780139</v>
      </c>
      <c r="Y23" s="75">
        <f t="shared" si="7"/>
        <v>1.470895151726772E-3</v>
      </c>
      <c r="Z23" s="61"/>
      <c r="AA23" s="257"/>
      <c r="AB23" s="257"/>
      <c r="AC23" s="269"/>
      <c r="AD23" s="256"/>
      <c r="AE23" s="257"/>
      <c r="AF23" s="257"/>
      <c r="AG23" s="257"/>
      <c r="AH23" s="257"/>
      <c r="AI23" s="257"/>
      <c r="AJ23" s="257"/>
      <c r="AK23" s="256"/>
      <c r="AL23" s="256"/>
      <c r="AM23" s="256"/>
      <c r="AN23" s="256"/>
      <c r="AO23" s="231"/>
      <c r="AP23" s="231"/>
      <c r="AQ23" s="231"/>
      <c r="AR23" s="231"/>
      <c r="AS23" s="231"/>
      <c r="AT23" s="231"/>
      <c r="AV23"/>
      <c r="AW23"/>
      <c r="AX23"/>
      <c r="AY23"/>
      <c r="AZ23"/>
      <c r="BA23"/>
      <c r="BB23"/>
      <c r="BC23"/>
    </row>
    <row r="24" spans="1:55" s="62" customFormat="1" ht="19.5" customHeight="1" x14ac:dyDescent="0.25">
      <c r="A24" s="61"/>
      <c r="B24" s="101">
        <v>14</v>
      </c>
      <c r="C24" s="226" t="s">
        <v>118</v>
      </c>
      <c r="D24" s="65">
        <v>6.4200000000000008</v>
      </c>
      <c r="E24" s="66">
        <f t="shared" si="8"/>
        <v>1.7815760065557566E-3</v>
      </c>
      <c r="F24" s="65"/>
      <c r="G24" s="66"/>
      <c r="H24" s="65"/>
      <c r="I24" s="66"/>
      <c r="J24" s="65"/>
      <c r="K24" s="66"/>
      <c r="L24" s="65">
        <f t="shared" si="5"/>
        <v>6.4200000000000008</v>
      </c>
      <c r="M24" s="75">
        <f t="shared" si="3"/>
        <v>4.9441998528753999E-4</v>
      </c>
      <c r="N24" s="70">
        <v>25.784938</v>
      </c>
      <c r="O24" s="66">
        <f t="shared" si="9"/>
        <v>8.499255805301582E-4</v>
      </c>
      <c r="P24" s="65"/>
      <c r="Q24" s="66"/>
      <c r="R24" s="65"/>
      <c r="S24" s="71"/>
      <c r="T24" s="65"/>
      <c r="U24" s="71"/>
      <c r="V24" s="96">
        <f t="shared" si="6"/>
        <v>25.784938</v>
      </c>
      <c r="W24" s="73">
        <f t="shared" si="4"/>
        <v>4.8510011973425374E-4</v>
      </c>
      <c r="X24" s="229">
        <v>1108.1520445924471</v>
      </c>
      <c r="Y24" s="75">
        <f t="shared" si="7"/>
        <v>3.1635761488554311E-4</v>
      </c>
      <c r="Z24" s="61"/>
      <c r="AA24" s="257"/>
      <c r="AB24" s="257"/>
      <c r="AC24" s="269"/>
      <c r="AD24" s="257"/>
      <c r="AE24" s="257"/>
      <c r="AF24" s="257"/>
      <c r="AG24" s="257"/>
      <c r="AH24" s="257"/>
      <c r="AI24" s="257"/>
      <c r="AJ24" s="257"/>
      <c r="AK24" s="256"/>
      <c r="AL24" s="256"/>
      <c r="AM24" s="256"/>
      <c r="AN24" s="256"/>
      <c r="AO24" s="231"/>
      <c r="AP24" s="231"/>
      <c r="AQ24" s="231"/>
      <c r="AR24" s="231"/>
      <c r="AS24" s="231"/>
      <c r="AT24" s="231"/>
      <c r="AV24"/>
      <c r="AW24"/>
      <c r="AX24"/>
      <c r="AY24"/>
      <c r="AZ24"/>
      <c r="BA24"/>
      <c r="BB24"/>
      <c r="BC24"/>
    </row>
    <row r="25" spans="1:55" s="62" customFormat="1" ht="19.5" customHeight="1" x14ac:dyDescent="0.25">
      <c r="A25" s="61"/>
      <c r="B25" s="101">
        <v>15</v>
      </c>
      <c r="C25" s="226" t="s">
        <v>109</v>
      </c>
      <c r="D25" s="65">
        <v>2.9</v>
      </c>
      <c r="E25" s="66">
        <f t="shared" si="8"/>
        <v>8.0476174750960952E-4</v>
      </c>
      <c r="F25" s="65"/>
      <c r="G25" s="66"/>
      <c r="H25" s="65"/>
      <c r="I25" s="66"/>
      <c r="J25" s="65"/>
      <c r="K25" s="66"/>
      <c r="L25" s="65">
        <f t="shared" si="5"/>
        <v>2.9</v>
      </c>
      <c r="M25" s="75">
        <f t="shared" si="3"/>
        <v>2.233361304258358E-4</v>
      </c>
      <c r="N25" s="70">
        <v>14.867152999999997</v>
      </c>
      <c r="O25" s="66">
        <f t="shared" si="9"/>
        <v>4.9005251222072671E-4</v>
      </c>
      <c r="P25" s="65"/>
      <c r="Q25" s="66"/>
      <c r="R25" s="65"/>
      <c r="S25" s="71"/>
      <c r="T25" s="65"/>
      <c r="U25" s="71"/>
      <c r="V25" s="96">
        <f t="shared" si="6"/>
        <v>14.867152999999997</v>
      </c>
      <c r="W25" s="73">
        <f t="shared" si="4"/>
        <v>2.7970040883586644E-4</v>
      </c>
      <c r="X25" s="97">
        <v>889.42506456270098</v>
      </c>
      <c r="Y25" s="75">
        <f t="shared" si="7"/>
        <v>2.5391496899503541E-4</v>
      </c>
      <c r="Z25" s="61"/>
      <c r="AA25" s="257"/>
      <c r="AB25" s="257"/>
      <c r="AC25" s="269"/>
      <c r="AD25" s="256"/>
      <c r="AE25" s="257"/>
      <c r="AF25" s="257"/>
      <c r="AG25" s="257"/>
      <c r="AH25" s="257"/>
      <c r="AI25" s="257"/>
      <c r="AJ25" s="257"/>
      <c r="AK25" s="256"/>
      <c r="AL25" s="256"/>
      <c r="AM25" s="256"/>
      <c r="AN25" s="256"/>
      <c r="AO25" s="231"/>
      <c r="AP25" s="231"/>
      <c r="AQ25" s="231"/>
      <c r="AR25" s="231"/>
      <c r="AS25" s="231"/>
      <c r="AT25" s="231"/>
      <c r="AV25"/>
      <c r="AW25"/>
      <c r="AX25"/>
      <c r="AY25"/>
      <c r="AZ25"/>
      <c r="BA25"/>
      <c r="BB25"/>
      <c r="BC25"/>
    </row>
    <row r="26" spans="1:55" s="62" customFormat="1" ht="19.5" customHeight="1" x14ac:dyDescent="0.25">
      <c r="A26" s="61"/>
      <c r="B26" s="101">
        <v>16</v>
      </c>
      <c r="C26" s="226" t="s">
        <v>88</v>
      </c>
      <c r="D26" s="65">
        <v>185.1</v>
      </c>
      <c r="E26" s="66">
        <f t="shared" si="8"/>
        <v>5.136599981518232E-2</v>
      </c>
      <c r="F26" s="65"/>
      <c r="G26" s="66"/>
      <c r="H26" s="65"/>
      <c r="I26" s="66"/>
      <c r="J26" s="65"/>
      <c r="K26" s="66"/>
      <c r="L26" s="65">
        <f t="shared" si="5"/>
        <v>185.1</v>
      </c>
      <c r="M26" s="75">
        <f t="shared" si="3"/>
        <v>1.4255006117869725E-2</v>
      </c>
      <c r="N26" s="70">
        <v>1014.8053209999998</v>
      </c>
      <c r="O26" s="66">
        <f t="shared" si="9"/>
        <v>3.345010957854614E-2</v>
      </c>
      <c r="P26" s="65"/>
      <c r="Q26" s="66"/>
      <c r="R26" s="65"/>
      <c r="S26" s="71"/>
      <c r="T26" s="65"/>
      <c r="U26" s="71"/>
      <c r="V26" s="96">
        <f t="shared" si="6"/>
        <v>1014.8053209999998</v>
      </c>
      <c r="W26" s="73">
        <f t="shared" si="4"/>
        <v>1.9091850549497452E-2</v>
      </c>
      <c r="X26" s="97">
        <v>41668.466241535039</v>
      </c>
      <c r="Y26" s="75">
        <f t="shared" si="7"/>
        <v>1.189560282854406E-2</v>
      </c>
      <c r="Z26" s="61"/>
      <c r="AA26" s="257"/>
      <c r="AB26" s="257"/>
      <c r="AC26" s="269"/>
      <c r="AD26" s="270"/>
      <c r="AE26" s="257"/>
      <c r="AF26" s="257"/>
      <c r="AG26" s="257"/>
      <c r="AH26" s="257"/>
      <c r="AI26" s="257"/>
      <c r="AJ26" s="257"/>
      <c r="AK26" s="256"/>
      <c r="AL26" s="256"/>
      <c r="AM26" s="256"/>
      <c r="AN26" s="256"/>
      <c r="AO26" s="231"/>
      <c r="AP26" s="231"/>
      <c r="AQ26" s="231"/>
      <c r="AR26" s="231"/>
      <c r="AS26" s="231"/>
      <c r="AT26" s="231"/>
      <c r="AV26"/>
      <c r="AW26"/>
      <c r="AX26"/>
      <c r="AY26"/>
      <c r="AZ26"/>
      <c r="BA26"/>
      <c r="BB26"/>
      <c r="BC26"/>
    </row>
    <row r="27" spans="1:55" s="62" customFormat="1" ht="19.5" customHeight="1" x14ac:dyDescent="0.25">
      <c r="A27" s="61"/>
      <c r="B27" s="101">
        <v>17</v>
      </c>
      <c r="C27" s="226" t="s">
        <v>89</v>
      </c>
      <c r="D27" s="65">
        <v>219.99999999999991</v>
      </c>
      <c r="E27" s="66">
        <f t="shared" si="8"/>
        <v>6.1050891190384149E-2</v>
      </c>
      <c r="F27" s="65"/>
      <c r="G27" s="66"/>
      <c r="H27" s="65"/>
      <c r="I27" s="66"/>
      <c r="J27" s="65"/>
      <c r="K27" s="66"/>
      <c r="L27" s="65">
        <f t="shared" si="5"/>
        <v>219.99999999999991</v>
      </c>
      <c r="M27" s="75">
        <f t="shared" si="3"/>
        <v>1.6942740928856503E-2</v>
      </c>
      <c r="N27" s="70">
        <v>1173.2401790000001</v>
      </c>
      <c r="O27" s="66">
        <f t="shared" si="9"/>
        <v>3.8672454447549257E-2</v>
      </c>
      <c r="P27" s="65"/>
      <c r="Q27" s="66"/>
      <c r="R27" s="65"/>
      <c r="S27" s="71"/>
      <c r="T27" s="65"/>
      <c r="U27" s="71"/>
      <c r="V27" s="96">
        <f t="shared" si="6"/>
        <v>1173.2401790000001</v>
      </c>
      <c r="W27" s="73">
        <f t="shared" si="4"/>
        <v>2.2072535187400388E-2</v>
      </c>
      <c r="X27" s="97">
        <v>78850.144097008393</v>
      </c>
      <c r="Y27" s="75">
        <f t="shared" si="7"/>
        <v>2.2510307716018432E-2</v>
      </c>
      <c r="Z27" s="61"/>
      <c r="AA27" s="257"/>
      <c r="AB27" s="257"/>
      <c r="AC27" s="269"/>
      <c r="AD27" s="270"/>
      <c r="AE27" s="257"/>
      <c r="AF27" s="257"/>
      <c r="AG27" s="257"/>
      <c r="AH27" s="257"/>
      <c r="AI27" s="257"/>
      <c r="AJ27" s="257"/>
      <c r="AK27" s="256"/>
      <c r="AL27" s="256"/>
      <c r="AM27" s="256"/>
      <c r="AN27" s="256"/>
      <c r="AO27" s="231"/>
      <c r="AP27" s="231"/>
      <c r="AQ27" s="231"/>
      <c r="AR27" s="231"/>
      <c r="AS27" s="231"/>
      <c r="AT27" s="231"/>
      <c r="AV27"/>
      <c r="AW27"/>
      <c r="AX27"/>
      <c r="AY27"/>
      <c r="AZ27"/>
      <c r="BA27"/>
      <c r="BB27"/>
      <c r="BC27"/>
    </row>
    <row r="28" spans="1:55" s="62" customFormat="1" ht="19.5" customHeight="1" x14ac:dyDescent="0.25">
      <c r="A28" s="61"/>
      <c r="B28" s="101">
        <v>18</v>
      </c>
      <c r="C28" s="226" t="s">
        <v>119</v>
      </c>
      <c r="D28" s="65">
        <v>1.6499999999999997</v>
      </c>
      <c r="E28" s="66">
        <f t="shared" si="8"/>
        <v>4.5788168392788122E-4</v>
      </c>
      <c r="F28" s="65"/>
      <c r="G28" s="66"/>
      <c r="H28" s="65"/>
      <c r="I28" s="66"/>
      <c r="J28" s="65"/>
      <c r="K28" s="66"/>
      <c r="L28" s="65">
        <f t="shared" si="5"/>
        <v>1.6499999999999997</v>
      </c>
      <c r="M28" s="75">
        <f t="shared" si="3"/>
        <v>1.2707055696642379E-4</v>
      </c>
      <c r="N28" s="70">
        <v>8.6370140000000006</v>
      </c>
      <c r="O28" s="66">
        <f t="shared" si="9"/>
        <v>2.8469407752685326E-4</v>
      </c>
      <c r="P28" s="65"/>
      <c r="Q28" s="66"/>
      <c r="R28" s="65"/>
      <c r="S28" s="71"/>
      <c r="T28" s="65"/>
      <c r="U28" s="71"/>
      <c r="V28" s="96">
        <f t="shared" si="6"/>
        <v>8.6370140000000006</v>
      </c>
      <c r="W28" s="73">
        <f t="shared" si="4"/>
        <v>1.6249085126931179E-4</v>
      </c>
      <c r="X28" s="97">
        <v>1788.5945767965179</v>
      </c>
      <c r="Y28" s="75">
        <f t="shared" si="7"/>
        <v>5.1061180374455313E-4</v>
      </c>
      <c r="Z28" s="61"/>
      <c r="AA28" s="257"/>
      <c r="AB28" s="257"/>
      <c r="AC28" s="269"/>
      <c r="AD28" s="270"/>
      <c r="AE28" s="257"/>
      <c r="AF28" s="257"/>
      <c r="AG28" s="257"/>
      <c r="AH28" s="257"/>
      <c r="AI28" s="257"/>
      <c r="AJ28" s="257"/>
      <c r="AK28" s="256"/>
      <c r="AL28" s="256"/>
      <c r="AM28" s="256"/>
      <c r="AN28" s="256"/>
      <c r="AO28" s="231"/>
      <c r="AP28" s="231"/>
      <c r="AQ28" s="231"/>
      <c r="AR28" s="231"/>
      <c r="AS28" s="231"/>
      <c r="AT28" s="231"/>
      <c r="AV28"/>
      <c r="AW28"/>
      <c r="AX28"/>
      <c r="AY28"/>
      <c r="AZ28"/>
      <c r="BA28"/>
      <c r="BB28"/>
      <c r="BC28"/>
    </row>
    <row r="29" spans="1:55" s="62" customFormat="1" ht="19.5" customHeight="1" x14ac:dyDescent="0.25">
      <c r="A29" s="61"/>
      <c r="B29" s="101">
        <v>19</v>
      </c>
      <c r="C29" s="226" t="s">
        <v>120</v>
      </c>
      <c r="D29" s="65">
        <v>0.59199999999999986</v>
      </c>
      <c r="E29" s="66">
        <f t="shared" si="8"/>
        <v>1.6428239811230646E-4</v>
      </c>
      <c r="F29" s="65"/>
      <c r="G29" s="66"/>
      <c r="H29" s="65"/>
      <c r="I29" s="66"/>
      <c r="J29" s="65"/>
      <c r="K29" s="66"/>
      <c r="L29" s="65">
        <f t="shared" si="5"/>
        <v>0.59199999999999986</v>
      </c>
      <c r="M29" s="75">
        <f t="shared" si="3"/>
        <v>4.5591375590377502E-5</v>
      </c>
      <c r="N29" s="70">
        <v>4.0660690000000006</v>
      </c>
      <c r="O29" s="66">
        <f t="shared" si="9"/>
        <v>1.340261533807326E-4</v>
      </c>
      <c r="P29" s="65"/>
      <c r="Q29" s="66"/>
      <c r="R29" s="65"/>
      <c r="S29" s="71"/>
      <c r="T29" s="65"/>
      <c r="U29" s="71"/>
      <c r="V29" s="96">
        <f t="shared" si="6"/>
        <v>4.0660690000000006</v>
      </c>
      <c r="W29" s="73">
        <f t="shared" si="4"/>
        <v>7.6496230425209384E-5</v>
      </c>
      <c r="X29" s="97">
        <v>171.1163260163529</v>
      </c>
      <c r="Y29" s="75">
        <f t="shared" si="7"/>
        <v>4.8850654592637278E-5</v>
      </c>
      <c r="Z29" s="61"/>
      <c r="AA29" s="257"/>
      <c r="AB29" s="257"/>
      <c r="AC29" s="269"/>
      <c r="AD29" s="257"/>
      <c r="AE29" s="257"/>
      <c r="AF29" s="257"/>
      <c r="AG29" s="257"/>
      <c r="AH29" s="257"/>
      <c r="AI29" s="257"/>
      <c r="AJ29" s="257"/>
      <c r="AK29" s="256"/>
      <c r="AL29" s="256"/>
      <c r="AM29" s="256"/>
      <c r="AN29" s="256"/>
      <c r="AO29" s="231"/>
      <c r="AP29" s="231"/>
      <c r="AQ29" s="231"/>
      <c r="AR29" s="231"/>
      <c r="AS29" s="231"/>
      <c r="AT29" s="231"/>
      <c r="AV29"/>
      <c r="AW29"/>
      <c r="AX29"/>
      <c r="AY29"/>
      <c r="AZ29"/>
      <c r="BA29"/>
      <c r="BB29"/>
      <c r="BC29"/>
    </row>
    <row r="30" spans="1:55" s="62" customFormat="1" ht="19.5" customHeight="1" x14ac:dyDescent="0.25">
      <c r="A30" s="61"/>
      <c r="B30" s="101">
        <v>20</v>
      </c>
      <c r="C30" s="226" t="s">
        <v>67</v>
      </c>
      <c r="D30" s="65">
        <v>4.1549999999999976</v>
      </c>
      <c r="E30" s="66">
        <f t="shared" si="8"/>
        <v>1.1530293313456641E-3</v>
      </c>
      <c r="F30" s="65"/>
      <c r="G30" s="66"/>
      <c r="H30" s="65"/>
      <c r="I30" s="66"/>
      <c r="J30" s="65"/>
      <c r="K30" s="66"/>
      <c r="L30" s="65">
        <f t="shared" si="5"/>
        <v>4.1549999999999976</v>
      </c>
      <c r="M30" s="75">
        <f t="shared" si="3"/>
        <v>3.1998676617908526E-4</v>
      </c>
      <c r="N30" s="70">
        <v>23.280701000000004</v>
      </c>
      <c r="O30" s="66">
        <f t="shared" si="9"/>
        <v>7.6738068218640037E-4</v>
      </c>
      <c r="P30" s="65"/>
      <c r="Q30" s="66"/>
      <c r="R30" s="65"/>
      <c r="S30" s="71"/>
      <c r="T30" s="65"/>
      <c r="U30" s="71"/>
      <c r="V30" s="96">
        <f t="shared" si="6"/>
        <v>23.280701000000004</v>
      </c>
      <c r="W30" s="73">
        <f t="shared" si="4"/>
        <v>4.3798712421171468E-4</v>
      </c>
      <c r="X30" s="97">
        <v>1357.6986532277485</v>
      </c>
      <c r="Y30" s="75">
        <f t="shared" si="7"/>
        <v>3.8759871424179126E-4</v>
      </c>
      <c r="Z30" s="61"/>
      <c r="AA30" s="257"/>
      <c r="AB30" s="257"/>
      <c r="AC30" s="269"/>
      <c r="AD30" s="257"/>
      <c r="AE30" s="257"/>
      <c r="AF30" s="257"/>
      <c r="AG30" s="257"/>
      <c r="AH30" s="257"/>
      <c r="AI30" s="257"/>
      <c r="AJ30" s="257"/>
      <c r="AK30" s="256"/>
      <c r="AL30" s="256"/>
      <c r="AM30" s="256"/>
      <c r="AN30" s="256"/>
      <c r="AO30" s="231"/>
      <c r="AP30" s="231"/>
      <c r="AQ30" s="231"/>
      <c r="AR30" s="231"/>
      <c r="AS30" s="231"/>
      <c r="AT30" s="231"/>
      <c r="AV30"/>
      <c r="AW30"/>
      <c r="AX30"/>
      <c r="AY30"/>
      <c r="AZ30"/>
      <c r="BA30"/>
      <c r="BB30"/>
      <c r="BC30"/>
    </row>
    <row r="31" spans="1:55" s="62" customFormat="1" ht="19.5" customHeight="1" x14ac:dyDescent="0.25">
      <c r="A31" s="61"/>
      <c r="B31" s="101">
        <v>21</v>
      </c>
      <c r="C31" s="226" t="s">
        <v>153</v>
      </c>
      <c r="D31" s="65">
        <v>13.200000000000005</v>
      </c>
      <c r="E31" s="66">
        <f t="shared" si="8"/>
        <v>3.663053471423052E-3</v>
      </c>
      <c r="F31" s="65"/>
      <c r="G31" s="66"/>
      <c r="H31" s="65"/>
      <c r="I31" s="66"/>
      <c r="J31" s="65"/>
      <c r="K31" s="66"/>
      <c r="L31" s="65">
        <f t="shared" si="5"/>
        <v>13.200000000000005</v>
      </c>
      <c r="M31" s="75">
        <f t="shared" si="3"/>
        <v>1.016564455731391E-3</v>
      </c>
      <c r="N31" s="70">
        <v>75.65479000000002</v>
      </c>
      <c r="O31" s="66">
        <f t="shared" si="9"/>
        <v>2.4937403886965805E-3</v>
      </c>
      <c r="P31" s="65"/>
      <c r="Q31" s="66"/>
      <c r="R31" s="65"/>
      <c r="S31" s="71"/>
      <c r="T31" s="65"/>
      <c r="U31" s="71"/>
      <c r="V31" s="96">
        <f t="shared" si="6"/>
        <v>75.65479000000002</v>
      </c>
      <c r="W31" s="73">
        <f t="shared" si="4"/>
        <v>1.4233172748939645E-3</v>
      </c>
      <c r="X31" s="97">
        <v>707.80770863504893</v>
      </c>
      <c r="Y31" s="75">
        <f t="shared" si="7"/>
        <v>2.0206645793243859E-4</v>
      </c>
      <c r="Z31" s="61"/>
      <c r="AA31" s="257"/>
      <c r="AB31" s="257"/>
      <c r="AC31" s="269"/>
      <c r="AD31" s="257"/>
      <c r="AE31" s="257"/>
      <c r="AF31" s="257"/>
      <c r="AG31" s="257"/>
      <c r="AH31" s="257"/>
      <c r="AI31" s="257"/>
      <c r="AJ31" s="257"/>
      <c r="AK31" s="256"/>
      <c r="AL31" s="256"/>
      <c r="AM31" s="256"/>
      <c r="AN31" s="256"/>
      <c r="AO31" s="231"/>
      <c r="AP31" s="231"/>
      <c r="AQ31" s="231"/>
      <c r="AR31" s="231"/>
      <c r="AS31" s="231"/>
      <c r="AT31" s="231"/>
      <c r="AV31"/>
      <c r="AW31"/>
      <c r="AX31"/>
      <c r="AY31"/>
      <c r="AZ31"/>
      <c r="BA31"/>
      <c r="BB31"/>
      <c r="BC31"/>
    </row>
    <row r="32" spans="1:55" s="62" customFormat="1" ht="19.5" customHeight="1" x14ac:dyDescent="0.25">
      <c r="A32" s="61"/>
      <c r="B32" s="101">
        <v>22</v>
      </c>
      <c r="C32" s="226" t="s">
        <v>90</v>
      </c>
      <c r="D32" s="65">
        <v>5</v>
      </c>
      <c r="E32" s="66">
        <f t="shared" si="8"/>
        <v>1.387520254326913E-3</v>
      </c>
      <c r="F32" s="65"/>
      <c r="G32" s="66"/>
      <c r="H32" s="65"/>
      <c r="I32" s="66"/>
      <c r="J32" s="65"/>
      <c r="K32" s="66"/>
      <c r="L32" s="65">
        <f t="shared" si="5"/>
        <v>5</v>
      </c>
      <c r="M32" s="75">
        <f t="shared" si="3"/>
        <v>3.8506229383764793E-4</v>
      </c>
      <c r="N32" s="70">
        <v>30.309962000000002</v>
      </c>
      <c r="O32" s="66">
        <f t="shared" si="9"/>
        <v>9.9907985230358268E-4</v>
      </c>
      <c r="P32" s="65"/>
      <c r="Q32" s="66"/>
      <c r="R32" s="65"/>
      <c r="S32" s="71"/>
      <c r="T32" s="65"/>
      <c r="U32" s="71"/>
      <c r="V32" s="96">
        <f t="shared" si="6"/>
        <v>30.309962000000002</v>
      </c>
      <c r="W32" s="73">
        <f t="shared" si="4"/>
        <v>5.7023081441346421E-4</v>
      </c>
      <c r="X32" s="97">
        <v>1423.4036732004554</v>
      </c>
      <c r="Y32" s="75">
        <f t="shared" si="7"/>
        <v>4.0635632381892943E-4</v>
      </c>
      <c r="Z32" s="61"/>
      <c r="AA32" s="257"/>
      <c r="AB32" s="257"/>
      <c r="AC32" s="269"/>
      <c r="AD32" s="257"/>
      <c r="AE32" s="257"/>
      <c r="AF32" s="257"/>
      <c r="AG32" s="257"/>
      <c r="AH32" s="257"/>
      <c r="AI32" s="257"/>
      <c r="AJ32" s="257"/>
      <c r="AK32" s="256"/>
      <c r="AL32" s="256"/>
      <c r="AM32" s="256"/>
      <c r="AN32" s="256"/>
      <c r="AO32" s="231"/>
      <c r="AP32" s="231"/>
      <c r="AQ32" s="231"/>
      <c r="AR32" s="231"/>
      <c r="AS32" s="231"/>
      <c r="AT32" s="231"/>
      <c r="AV32"/>
      <c r="AW32"/>
      <c r="AX32"/>
      <c r="AY32"/>
      <c r="AZ32"/>
      <c r="BA32"/>
      <c r="BB32"/>
      <c r="BC32"/>
    </row>
    <row r="33" spans="1:55" s="62" customFormat="1" ht="19.5" customHeight="1" x14ac:dyDescent="0.25">
      <c r="A33" s="61"/>
      <c r="B33" s="101">
        <v>23</v>
      </c>
      <c r="C33" s="226" t="s">
        <v>91</v>
      </c>
      <c r="D33" s="65">
        <v>74.77000000000001</v>
      </c>
      <c r="E33" s="66">
        <f t="shared" si="8"/>
        <v>2.074897788320466E-2</v>
      </c>
      <c r="F33" s="65"/>
      <c r="G33" s="66"/>
      <c r="H33" s="65"/>
      <c r="I33" s="66"/>
      <c r="J33" s="65"/>
      <c r="K33" s="66"/>
      <c r="L33" s="65">
        <f t="shared" si="5"/>
        <v>74.77000000000001</v>
      </c>
      <c r="M33" s="75">
        <f t="shared" si="3"/>
        <v>5.7582215420481876E-3</v>
      </c>
      <c r="N33" s="70">
        <v>283.021568</v>
      </c>
      <c r="O33" s="66">
        <f t="shared" si="9"/>
        <v>9.328983862011057E-3</v>
      </c>
      <c r="P33" s="65"/>
      <c r="Q33" s="66"/>
      <c r="R33" s="65"/>
      <c r="S33" s="71"/>
      <c r="T33" s="65"/>
      <c r="U33" s="71"/>
      <c r="V33" s="96">
        <f t="shared" si="6"/>
        <v>283.021568</v>
      </c>
      <c r="W33" s="73">
        <f t="shared" si="4"/>
        <v>5.3245734592875975E-3</v>
      </c>
      <c r="X33" s="97">
        <v>18701.700987342523</v>
      </c>
      <c r="Y33" s="75">
        <f t="shared" si="7"/>
        <v>5.3390015815331674E-3</v>
      </c>
      <c r="Z33" s="61"/>
      <c r="AA33" s="257"/>
      <c r="AB33" s="257"/>
      <c r="AC33" s="269"/>
      <c r="AD33" s="257"/>
      <c r="AE33" s="257"/>
      <c r="AF33" s="257"/>
      <c r="AG33" s="257"/>
      <c r="AH33" s="257"/>
      <c r="AI33" s="257"/>
      <c r="AJ33" s="257"/>
      <c r="AK33" s="256"/>
      <c r="AL33" s="256"/>
      <c r="AM33" s="256"/>
      <c r="AN33" s="256"/>
      <c r="AO33" s="231"/>
      <c r="AP33" s="231"/>
      <c r="AQ33" s="231"/>
      <c r="AR33" s="231"/>
      <c r="AS33" s="231"/>
      <c r="AT33" s="231"/>
      <c r="AV33"/>
      <c r="AW33"/>
      <c r="AX33"/>
      <c r="AY33"/>
      <c r="AZ33"/>
      <c r="BA33"/>
      <c r="BB33"/>
      <c r="BC33"/>
    </row>
    <row r="34" spans="1:55" s="62" customFormat="1" ht="19.5" customHeight="1" x14ac:dyDescent="0.25">
      <c r="A34" s="61"/>
      <c r="B34" s="101">
        <v>24</v>
      </c>
      <c r="C34" s="226" t="s">
        <v>121</v>
      </c>
      <c r="D34" s="65">
        <v>20</v>
      </c>
      <c r="E34" s="66">
        <f t="shared" si="8"/>
        <v>5.550081017307652E-3</v>
      </c>
      <c r="F34" s="65"/>
      <c r="G34" s="66"/>
      <c r="H34" s="65"/>
      <c r="I34" s="66"/>
      <c r="J34" s="65"/>
      <c r="K34" s="66"/>
      <c r="L34" s="65">
        <f t="shared" si="5"/>
        <v>20</v>
      </c>
      <c r="M34" s="75">
        <f t="shared" si="3"/>
        <v>1.5402491753505917E-3</v>
      </c>
      <c r="N34" s="70">
        <v>67.737813999999986</v>
      </c>
      <c r="O34" s="66">
        <f t="shared" si="9"/>
        <v>2.2327802722579308E-3</v>
      </c>
      <c r="P34" s="65"/>
      <c r="Q34" s="66"/>
      <c r="R34" s="65"/>
      <c r="S34" s="71"/>
      <c r="T34" s="65"/>
      <c r="U34" s="71"/>
      <c r="V34" s="96">
        <f t="shared" si="6"/>
        <v>67.737813999999986</v>
      </c>
      <c r="W34" s="73">
        <f t="shared" si="4"/>
        <v>1.2743727241824898E-3</v>
      </c>
      <c r="X34" s="97">
        <v>2400.5064887302219</v>
      </c>
      <c r="Y34" s="75">
        <f t="shared" si="7"/>
        <v>6.8530172461240158E-4</v>
      </c>
      <c r="Z34" s="61"/>
      <c r="AA34" s="257"/>
      <c r="AB34" s="257"/>
      <c r="AC34" s="269"/>
      <c r="AD34" s="257"/>
      <c r="AE34" s="257"/>
      <c r="AF34" s="257"/>
      <c r="AG34" s="257"/>
      <c r="AH34" s="257"/>
      <c r="AI34" s="257"/>
      <c r="AJ34" s="257"/>
      <c r="AK34" s="256"/>
      <c r="AL34" s="256"/>
      <c r="AM34" s="256"/>
      <c r="AN34" s="256"/>
      <c r="AO34" s="231"/>
      <c r="AP34" s="231"/>
      <c r="AQ34" s="231"/>
      <c r="AR34" s="231"/>
      <c r="AS34" s="231"/>
      <c r="AT34" s="231"/>
      <c r="AV34"/>
      <c r="AW34"/>
      <c r="AX34"/>
      <c r="AY34"/>
      <c r="AZ34"/>
      <c r="BA34"/>
      <c r="BB34"/>
      <c r="BC34"/>
    </row>
    <row r="35" spans="1:55" s="62" customFormat="1" ht="19.5" customHeight="1" x14ac:dyDescent="0.25">
      <c r="A35" s="61"/>
      <c r="B35" s="101">
        <v>25</v>
      </c>
      <c r="C35" s="226" t="s">
        <v>154</v>
      </c>
      <c r="D35" s="65">
        <v>19.989999999999995</v>
      </c>
      <c r="E35" s="66">
        <f t="shared" si="8"/>
        <v>5.5473059767989974E-3</v>
      </c>
      <c r="F35" s="65"/>
      <c r="G35" s="66"/>
      <c r="H35" s="65"/>
      <c r="I35" s="66"/>
      <c r="J35" s="65"/>
      <c r="K35" s="66"/>
      <c r="L35" s="65">
        <f t="shared" si="5"/>
        <v>19.989999999999995</v>
      </c>
      <c r="M35" s="75">
        <f t="shared" si="3"/>
        <v>1.5394790507629161E-3</v>
      </c>
      <c r="N35" s="70">
        <v>161.555475</v>
      </c>
      <c r="O35" s="66">
        <f t="shared" si="9"/>
        <v>5.3252069435730451E-3</v>
      </c>
      <c r="P35" s="65"/>
      <c r="Q35" s="66"/>
      <c r="R35" s="65"/>
      <c r="S35" s="71"/>
      <c r="T35" s="65"/>
      <c r="U35" s="71"/>
      <c r="V35" s="96">
        <f t="shared" si="6"/>
        <v>161.555475</v>
      </c>
      <c r="W35" s="73">
        <f t="shared" si="4"/>
        <v>3.0393937835423235E-3</v>
      </c>
      <c r="X35" s="97">
        <v>8632.5418379048788</v>
      </c>
      <c r="Y35" s="75">
        <f t="shared" si="7"/>
        <v>2.4644364999963867E-3</v>
      </c>
      <c r="Z35" s="61"/>
      <c r="AA35" s="257"/>
      <c r="AB35" s="257"/>
      <c r="AC35" s="269"/>
      <c r="AD35" s="257"/>
      <c r="AE35" s="257"/>
      <c r="AF35" s="257"/>
      <c r="AG35" s="257"/>
      <c r="AH35" s="257"/>
      <c r="AI35" s="257"/>
      <c r="AJ35" s="257"/>
      <c r="AK35" s="256"/>
      <c r="AL35" s="256"/>
      <c r="AM35" s="256"/>
      <c r="AN35" s="256"/>
      <c r="AO35" s="231"/>
      <c r="AP35" s="231"/>
      <c r="AQ35" s="231"/>
      <c r="AR35" s="231"/>
      <c r="AS35" s="231"/>
      <c r="AT35" s="231"/>
      <c r="AV35"/>
      <c r="AW35"/>
      <c r="AX35"/>
      <c r="AY35"/>
      <c r="AZ35"/>
      <c r="BA35"/>
      <c r="BB35"/>
      <c r="BC35"/>
    </row>
    <row r="36" spans="1:55" s="62" customFormat="1" ht="19.5" customHeight="1" x14ac:dyDescent="0.25">
      <c r="A36" s="61"/>
      <c r="B36" s="101">
        <v>26</v>
      </c>
      <c r="C36" s="226" t="s">
        <v>102</v>
      </c>
      <c r="D36" s="65">
        <v>456</v>
      </c>
      <c r="E36" s="66">
        <f t="shared" si="8"/>
        <v>0.12654184719461448</v>
      </c>
      <c r="F36" s="65"/>
      <c r="G36" s="66"/>
      <c r="H36" s="65"/>
      <c r="I36" s="66"/>
      <c r="J36" s="65"/>
      <c r="K36" s="66"/>
      <c r="L36" s="65">
        <f t="shared" si="5"/>
        <v>456</v>
      </c>
      <c r="M36" s="75">
        <f t="shared" si="3"/>
        <v>3.5117681197993487E-2</v>
      </c>
      <c r="N36" s="70">
        <v>2297.4636599999999</v>
      </c>
      <c r="O36" s="66">
        <f t="shared" si="9"/>
        <v>7.5729215830282082E-2</v>
      </c>
      <c r="P36" s="65"/>
      <c r="Q36" s="66"/>
      <c r="R36" s="65"/>
      <c r="S36" s="71"/>
      <c r="T36" s="65"/>
      <c r="U36" s="71"/>
      <c r="V36" s="96">
        <f t="shared" si="6"/>
        <v>2297.4636599999999</v>
      </c>
      <c r="W36" s="73">
        <f t="shared" si="4"/>
        <v>4.3222903873226172E-2</v>
      </c>
      <c r="X36" s="97">
        <v>118373.99044966612</v>
      </c>
      <c r="Y36" s="75">
        <f t="shared" si="7"/>
        <v>3.3793659873553851E-2</v>
      </c>
      <c r="Z36" s="61"/>
      <c r="AA36" s="257"/>
      <c r="AB36" s="257"/>
      <c r="AC36" s="269"/>
      <c r="AD36" s="257"/>
      <c r="AE36" s="257"/>
      <c r="AF36" s="257"/>
      <c r="AG36" s="257"/>
      <c r="AH36" s="257"/>
      <c r="AI36" s="257"/>
      <c r="AJ36" s="257"/>
      <c r="AK36" s="256"/>
      <c r="AL36" s="256"/>
      <c r="AM36" s="256"/>
      <c r="AN36" s="256"/>
      <c r="AO36" s="231"/>
      <c r="AP36" s="231"/>
      <c r="AQ36" s="231"/>
      <c r="AR36" s="231"/>
      <c r="AS36" s="231"/>
      <c r="AT36" s="231"/>
      <c r="AV36"/>
      <c r="AW36"/>
      <c r="AX36"/>
      <c r="AY36"/>
      <c r="AZ36"/>
      <c r="BA36"/>
      <c r="BB36"/>
      <c r="BC36"/>
    </row>
    <row r="37" spans="1:55" s="62" customFormat="1" ht="19.5" customHeight="1" x14ac:dyDescent="0.25">
      <c r="A37" s="61"/>
      <c r="B37" s="101">
        <v>27</v>
      </c>
      <c r="C37" s="226" t="s">
        <v>68</v>
      </c>
      <c r="D37" s="65">
        <v>96.759999999999991</v>
      </c>
      <c r="E37" s="66">
        <f t="shared" si="8"/>
        <v>2.6851291961734421E-2</v>
      </c>
      <c r="F37" s="65"/>
      <c r="G37" s="66"/>
      <c r="H37" s="65"/>
      <c r="I37" s="66"/>
      <c r="J37" s="65"/>
      <c r="K37" s="66"/>
      <c r="L37" s="65">
        <f t="shared" si="5"/>
        <v>96.759999999999991</v>
      </c>
      <c r="M37" s="75">
        <f t="shared" si="3"/>
        <v>7.4517255103461622E-3</v>
      </c>
      <c r="N37" s="70">
        <v>396.866311</v>
      </c>
      <c r="O37" s="66">
        <f t="shared" si="9"/>
        <v>1.3081545116359687E-2</v>
      </c>
      <c r="P37" s="65"/>
      <c r="Q37" s="66"/>
      <c r="R37" s="65"/>
      <c r="S37" s="71"/>
      <c r="T37" s="65"/>
      <c r="U37" s="71"/>
      <c r="V37" s="96">
        <f t="shared" si="6"/>
        <v>396.866311</v>
      </c>
      <c r="W37" s="73">
        <f t="shared" si="4"/>
        <v>7.4663702889101995E-3</v>
      </c>
      <c r="X37" s="97">
        <v>41008.28382770194</v>
      </c>
      <c r="Y37" s="75">
        <f t="shared" si="7"/>
        <v>1.1707132541593111E-2</v>
      </c>
      <c r="Z37" s="61"/>
      <c r="AA37" s="257"/>
      <c r="AB37" s="257"/>
      <c r="AC37" s="269"/>
      <c r="AD37" s="257"/>
      <c r="AE37" s="257"/>
      <c r="AF37" s="257"/>
      <c r="AG37" s="257"/>
      <c r="AH37" s="257"/>
      <c r="AI37" s="257"/>
      <c r="AJ37" s="257"/>
      <c r="AK37" s="256"/>
      <c r="AL37" s="256"/>
      <c r="AM37" s="256"/>
      <c r="AN37" s="256"/>
      <c r="AO37" s="231"/>
      <c r="AP37" s="231"/>
      <c r="AQ37" s="231"/>
      <c r="AR37" s="231"/>
      <c r="AS37" s="231"/>
      <c r="AT37" s="231"/>
      <c r="AV37"/>
      <c r="AW37"/>
      <c r="AX37"/>
      <c r="AY37"/>
      <c r="AZ37"/>
      <c r="BA37"/>
      <c r="BB37"/>
      <c r="BC37"/>
    </row>
    <row r="38" spans="1:55" s="62" customFormat="1" ht="19.5" customHeight="1" x14ac:dyDescent="0.25">
      <c r="A38" s="61"/>
      <c r="B38" s="101">
        <v>28</v>
      </c>
      <c r="C38" s="226" t="s">
        <v>151</v>
      </c>
      <c r="D38" s="65">
        <v>19.899999999999988</v>
      </c>
      <c r="E38" s="66">
        <f t="shared" si="8"/>
        <v>5.5223306122211104E-3</v>
      </c>
      <c r="F38" s="65"/>
      <c r="G38" s="66"/>
      <c r="H38" s="65"/>
      <c r="I38" s="66"/>
      <c r="J38" s="65"/>
      <c r="K38" s="66"/>
      <c r="L38" s="65">
        <f t="shared" si="5"/>
        <v>19.899999999999988</v>
      </c>
      <c r="M38" s="75">
        <f t="shared" si="3"/>
        <v>1.5325479294738377E-3</v>
      </c>
      <c r="N38" s="70">
        <v>115.920588</v>
      </c>
      <c r="O38" s="66">
        <f t="shared" si="9"/>
        <v>3.8209854548146398E-3</v>
      </c>
      <c r="P38" s="65"/>
      <c r="Q38" s="66"/>
      <c r="R38" s="65"/>
      <c r="S38" s="71"/>
      <c r="T38" s="65"/>
      <c r="U38" s="71"/>
      <c r="V38" s="96">
        <f t="shared" si="6"/>
        <v>115.920588</v>
      </c>
      <c r="W38" s="73">
        <f t="shared" si="4"/>
        <v>2.1808503521887502E-3</v>
      </c>
      <c r="X38" s="97">
        <v>3839.4980413058606</v>
      </c>
      <c r="Y38" s="75">
        <f t="shared" si="7"/>
        <v>1.0961081095617693E-3</v>
      </c>
      <c r="Z38" s="61"/>
      <c r="AA38" s="257"/>
      <c r="AB38" s="257"/>
      <c r="AC38" s="269"/>
      <c r="AD38" s="257"/>
      <c r="AE38" s="257"/>
      <c r="AF38" s="257"/>
      <c r="AG38" s="257"/>
      <c r="AH38" s="257"/>
      <c r="AI38" s="257"/>
      <c r="AJ38" s="257"/>
      <c r="AK38" s="256"/>
      <c r="AL38" s="256"/>
      <c r="AM38" s="256"/>
      <c r="AN38" s="256"/>
      <c r="AO38" s="231"/>
      <c r="AP38" s="231"/>
      <c r="AQ38" s="231"/>
      <c r="AR38" s="231"/>
      <c r="AS38" s="231"/>
      <c r="AT38" s="231"/>
      <c r="AV38"/>
      <c r="AW38"/>
      <c r="AX38"/>
      <c r="AY38"/>
      <c r="AZ38"/>
      <c r="BA38"/>
      <c r="BB38"/>
      <c r="BC38"/>
    </row>
    <row r="39" spans="1:55" s="62" customFormat="1" ht="19.5" customHeight="1" x14ac:dyDescent="0.25">
      <c r="A39" s="61"/>
      <c r="B39" s="101">
        <v>29</v>
      </c>
      <c r="C39" s="226" t="s">
        <v>92</v>
      </c>
      <c r="D39" s="65">
        <v>20</v>
      </c>
      <c r="E39" s="66">
        <f t="shared" si="8"/>
        <v>5.550081017307652E-3</v>
      </c>
      <c r="F39" s="65">
        <v>0.31000000000000005</v>
      </c>
      <c r="G39" s="66">
        <f>F39/$F$80</f>
        <v>4.3096341454259631E-5</v>
      </c>
      <c r="H39" s="65"/>
      <c r="I39" s="66"/>
      <c r="J39" s="65"/>
      <c r="K39" s="66"/>
      <c r="L39" s="65">
        <f t="shared" si="5"/>
        <v>20.309999999999999</v>
      </c>
      <c r="M39" s="75">
        <f t="shared" si="3"/>
        <v>1.5641230375685257E-3</v>
      </c>
      <c r="N39" s="70">
        <v>106.02697999999999</v>
      </c>
      <c r="O39" s="66">
        <f t="shared" si="9"/>
        <v>3.4948714062589359E-3</v>
      </c>
      <c r="P39" s="65"/>
      <c r="Q39" s="66"/>
      <c r="R39" s="65"/>
      <c r="S39" s="71"/>
      <c r="T39" s="65"/>
      <c r="U39" s="71"/>
      <c r="V39" s="96">
        <f t="shared" si="6"/>
        <v>106.02697999999999</v>
      </c>
      <c r="W39" s="73">
        <f t="shared" si="4"/>
        <v>1.9947188041740229E-3</v>
      </c>
      <c r="X39" s="97">
        <v>5700.7619796682366</v>
      </c>
      <c r="Y39" s="75">
        <f t="shared" si="7"/>
        <v>1.6274657180110233E-3</v>
      </c>
      <c r="Z39" s="61"/>
      <c r="AA39" s="257"/>
      <c r="AB39" s="257"/>
      <c r="AC39" s="269"/>
      <c r="AD39" s="257"/>
      <c r="AE39" s="257"/>
      <c r="AF39" s="257"/>
      <c r="AG39" s="257"/>
      <c r="AH39" s="257"/>
      <c r="AI39" s="257"/>
      <c r="AJ39" s="257"/>
      <c r="AK39" s="256"/>
      <c r="AL39" s="256"/>
      <c r="AM39" s="256"/>
      <c r="AN39" s="256"/>
      <c r="AO39" s="231"/>
      <c r="AP39" s="231"/>
      <c r="AQ39" s="231"/>
      <c r="AR39" s="231"/>
      <c r="AS39" s="231"/>
      <c r="AT39" s="231"/>
      <c r="AV39"/>
      <c r="AW39"/>
      <c r="AX39"/>
      <c r="AY39"/>
      <c r="AZ39"/>
      <c r="BA39"/>
      <c r="BB39"/>
      <c r="BC39"/>
    </row>
    <row r="40" spans="1:55" s="62" customFormat="1" ht="19.5" customHeight="1" x14ac:dyDescent="0.25">
      <c r="A40" s="61"/>
      <c r="B40" s="101">
        <v>30</v>
      </c>
      <c r="C40" s="226" t="s">
        <v>122</v>
      </c>
      <c r="D40" s="65">
        <v>568.55099999999902</v>
      </c>
      <c r="E40" s="66">
        <f t="shared" si="8"/>
        <v>0.15777520562356387</v>
      </c>
      <c r="F40" s="65">
        <v>970.69999999999982</v>
      </c>
      <c r="G40" s="66">
        <f>F40/$F$80</f>
        <v>0.13494715693435422</v>
      </c>
      <c r="H40" s="65"/>
      <c r="I40" s="66"/>
      <c r="J40" s="65"/>
      <c r="K40" s="66"/>
      <c r="L40" s="65">
        <f t="shared" si="5"/>
        <v>1539.2509999999988</v>
      </c>
      <c r="M40" s="75">
        <f t="shared" si="3"/>
        <v>0.11854150417037859</v>
      </c>
      <c r="N40" s="70">
        <v>3355.215999</v>
      </c>
      <c r="O40" s="66">
        <f t="shared" si="9"/>
        <v>0.11059494910378104</v>
      </c>
      <c r="P40" s="65">
        <v>3346.2879830000002</v>
      </c>
      <c r="Q40" s="66">
        <f>P40/$P$80</f>
        <v>0.16404057523252055</v>
      </c>
      <c r="R40" s="65"/>
      <c r="S40" s="71"/>
      <c r="T40" s="65"/>
      <c r="U40" s="71"/>
      <c r="V40" s="96">
        <f t="shared" si="6"/>
        <v>6701.5039820000002</v>
      </c>
      <c r="W40" s="73">
        <f t="shared" si="4"/>
        <v>0.12607749470127785</v>
      </c>
      <c r="X40" s="97">
        <v>450259.83796705143</v>
      </c>
      <c r="Y40" s="75">
        <f t="shared" si="7"/>
        <v>0.12854114118464208</v>
      </c>
      <c r="Z40" s="61"/>
      <c r="AA40" s="257"/>
      <c r="AB40" s="257"/>
      <c r="AC40" s="269"/>
      <c r="AD40" s="257"/>
      <c r="AE40" s="257"/>
      <c r="AF40" s="257"/>
      <c r="AG40" s="257"/>
      <c r="AH40" s="257"/>
      <c r="AI40" s="257"/>
      <c r="AJ40" s="257"/>
      <c r="AK40" s="256"/>
      <c r="AL40" s="256"/>
      <c r="AM40" s="256"/>
      <c r="AN40" s="256"/>
      <c r="AO40" s="231"/>
      <c r="AP40" s="231"/>
      <c r="AQ40" s="231"/>
      <c r="AR40" s="231"/>
      <c r="AS40" s="231"/>
      <c r="AT40" s="231"/>
      <c r="AV40"/>
      <c r="AW40"/>
      <c r="AX40"/>
      <c r="AY40"/>
      <c r="AZ40"/>
      <c r="BA40"/>
      <c r="BB40"/>
      <c r="BC40"/>
    </row>
    <row r="41" spans="1:55" s="62" customFormat="1" ht="19.5" customHeight="1" x14ac:dyDescent="0.25">
      <c r="A41" s="61"/>
      <c r="B41" s="101">
        <v>31</v>
      </c>
      <c r="C41" s="226" t="s">
        <v>123</v>
      </c>
      <c r="D41" s="65"/>
      <c r="E41" s="66"/>
      <c r="F41" s="65">
        <v>330.34000000000009</v>
      </c>
      <c r="G41" s="66">
        <f>F41/$F$80</f>
        <v>4.5924017535484286E-2</v>
      </c>
      <c r="H41" s="65"/>
      <c r="I41" s="66"/>
      <c r="J41" s="65"/>
      <c r="K41" s="66"/>
      <c r="L41" s="65">
        <f t="shared" si="5"/>
        <v>330.34000000000009</v>
      </c>
      <c r="M41" s="75">
        <f t="shared" si="3"/>
        <v>2.5440295629265731E-2</v>
      </c>
      <c r="N41" s="70"/>
      <c r="O41" s="66"/>
      <c r="P41" s="65">
        <v>664.69503999999995</v>
      </c>
      <c r="Q41" s="66">
        <f>P41/$P$80</f>
        <v>3.2584450970669268E-2</v>
      </c>
      <c r="R41" s="65"/>
      <c r="S41" s="71"/>
      <c r="T41" s="65"/>
      <c r="U41" s="71"/>
      <c r="V41" s="96">
        <f>N41+P41+R41+T41</f>
        <v>664.69503999999995</v>
      </c>
      <c r="W41" s="73">
        <f t="shared" si="4"/>
        <v>1.2505116106572161E-2</v>
      </c>
      <c r="X41" s="97">
        <v>56765.696361678361</v>
      </c>
      <c r="Y41" s="75">
        <f t="shared" si="7"/>
        <v>1.6205592360660361E-2</v>
      </c>
      <c r="Z41" s="61"/>
      <c r="AA41" s="257"/>
      <c r="AB41" s="257"/>
      <c r="AC41" s="269"/>
      <c r="AD41" s="257"/>
      <c r="AE41" s="257"/>
      <c r="AF41" s="257"/>
      <c r="AG41" s="257"/>
      <c r="AH41" s="257"/>
      <c r="AI41" s="257"/>
      <c r="AJ41" s="257"/>
      <c r="AK41" s="256"/>
      <c r="AL41" s="256"/>
      <c r="AM41" s="256"/>
      <c r="AN41" s="256"/>
      <c r="AO41" s="231"/>
      <c r="AP41" s="231"/>
      <c r="AQ41" s="231"/>
      <c r="AR41" s="231"/>
      <c r="AS41" s="231"/>
      <c r="AT41" s="231"/>
      <c r="AV41"/>
      <c r="AW41"/>
      <c r="AX41"/>
      <c r="AY41"/>
      <c r="AZ41"/>
      <c r="BA41"/>
      <c r="BB41"/>
      <c r="BC41"/>
    </row>
    <row r="42" spans="1:55" s="62" customFormat="1" ht="19.5" customHeight="1" x14ac:dyDescent="0.25">
      <c r="A42" s="61"/>
      <c r="B42" s="101">
        <v>32</v>
      </c>
      <c r="C42" s="226" t="s">
        <v>190</v>
      </c>
      <c r="D42" s="65"/>
      <c r="E42" s="66"/>
      <c r="F42" s="65"/>
      <c r="G42" s="66"/>
      <c r="H42" s="65">
        <v>144.48400000000001</v>
      </c>
      <c r="I42" s="66">
        <f>H42/$H$80</f>
        <v>0.4999013926130958</v>
      </c>
      <c r="J42" s="65">
        <v>132.30000000000013</v>
      </c>
      <c r="K42" s="66">
        <f>J42/$J$80</f>
        <v>0.35607589826402924</v>
      </c>
      <c r="L42" s="65">
        <f t="shared" si="5"/>
        <v>276.78400000000011</v>
      </c>
      <c r="M42" s="75">
        <f t="shared" si="3"/>
        <v>2.1315816387511916E-2</v>
      </c>
      <c r="N42" s="70"/>
      <c r="O42" s="66"/>
      <c r="P42" s="65"/>
      <c r="Q42" s="66"/>
      <c r="R42" s="65">
        <v>423.25612000000007</v>
      </c>
      <c r="S42" s="71">
        <f>R42/$R$80</f>
        <v>0.55471900246627592</v>
      </c>
      <c r="T42" s="65">
        <v>584.9154769999999</v>
      </c>
      <c r="U42" s="71">
        <f t="shared" ref="U42:U43" si="10">T42/$T$80</f>
        <v>0.35367700032986749</v>
      </c>
      <c r="V42" s="96">
        <f t="shared" ref="V42:V65" si="11">N42+P42+R42+T42</f>
        <v>1008.171597</v>
      </c>
      <c r="W42" s="73">
        <f t="shared" si="4"/>
        <v>1.8967048220840159E-2</v>
      </c>
      <c r="X42" s="97">
        <v>46665.576287057775</v>
      </c>
      <c r="Y42" s="75">
        <f t="shared" si="7"/>
        <v>1.332218848800884E-2</v>
      </c>
      <c r="Z42" s="61"/>
      <c r="AA42" s="257"/>
      <c r="AB42" s="257"/>
      <c r="AC42" s="269"/>
      <c r="AD42" s="257"/>
      <c r="AE42" s="257"/>
      <c r="AF42" s="257"/>
      <c r="AG42" s="257"/>
      <c r="AH42" s="257"/>
      <c r="AI42" s="257"/>
      <c r="AJ42" s="257"/>
      <c r="AK42" s="256"/>
      <c r="AL42" s="256"/>
      <c r="AM42" s="256"/>
      <c r="AN42" s="256"/>
      <c r="AO42" s="231"/>
      <c r="AP42" s="231"/>
      <c r="AQ42" s="231"/>
      <c r="AR42" s="231"/>
      <c r="AS42" s="231"/>
      <c r="AT42" s="231"/>
      <c r="AV42"/>
      <c r="AW42"/>
      <c r="AX42"/>
      <c r="AY42"/>
      <c r="AZ42"/>
      <c r="BA42"/>
      <c r="BB42"/>
      <c r="BC42"/>
    </row>
    <row r="43" spans="1:55" s="62" customFormat="1" ht="19.5" customHeight="1" x14ac:dyDescent="0.25">
      <c r="A43" s="61"/>
      <c r="B43" s="101">
        <v>33</v>
      </c>
      <c r="C43" s="226" t="s">
        <v>93</v>
      </c>
      <c r="D43" s="65"/>
      <c r="E43" s="66"/>
      <c r="F43" s="65"/>
      <c r="G43" s="66"/>
      <c r="H43" s="65"/>
      <c r="I43" s="66"/>
      <c r="J43" s="65">
        <v>110.00000000000001</v>
      </c>
      <c r="K43" s="66">
        <f>J43/$J$80</f>
        <v>0.29605705826941181</v>
      </c>
      <c r="L43" s="65">
        <f t="shared" si="5"/>
        <v>110.00000000000001</v>
      </c>
      <c r="M43" s="75">
        <f t="shared" si="3"/>
        <v>8.4713704644282552E-3</v>
      </c>
      <c r="N43" s="70"/>
      <c r="O43" s="66"/>
      <c r="P43" s="65"/>
      <c r="Q43" s="66"/>
      <c r="R43" s="65"/>
      <c r="S43" s="71"/>
      <c r="T43" s="65">
        <v>450.61634999999995</v>
      </c>
      <c r="U43" s="71">
        <f t="shared" si="10"/>
        <v>0.27247122915093203</v>
      </c>
      <c r="V43" s="96">
        <f t="shared" si="11"/>
        <v>450.61634999999995</v>
      </c>
      <c r="W43" s="73">
        <f t="shared" si="4"/>
        <v>8.4775866181726854E-3</v>
      </c>
      <c r="X43" s="97">
        <v>36908.786016072634</v>
      </c>
      <c r="Y43" s="75">
        <f t="shared" si="7"/>
        <v>1.0536799141727822E-2</v>
      </c>
      <c r="Z43" s="61"/>
      <c r="AA43" s="257"/>
      <c r="AB43" s="257"/>
      <c r="AC43" s="269"/>
      <c r="AD43" s="257"/>
      <c r="AE43" s="257"/>
      <c r="AF43" s="257"/>
      <c r="AG43" s="257"/>
      <c r="AH43" s="257"/>
      <c r="AI43" s="257"/>
      <c r="AJ43" s="257"/>
      <c r="AK43" s="256"/>
      <c r="AL43" s="256"/>
      <c r="AM43" s="256"/>
      <c r="AN43" s="256"/>
      <c r="AO43" s="231"/>
      <c r="AP43" s="231"/>
      <c r="AQ43" s="231"/>
      <c r="AR43" s="231"/>
      <c r="AS43" s="231"/>
      <c r="AT43" s="231"/>
      <c r="AV43"/>
      <c r="AW43"/>
      <c r="AX43"/>
      <c r="AY43"/>
      <c r="AZ43"/>
      <c r="BA43"/>
      <c r="BB43"/>
      <c r="BC43"/>
    </row>
    <row r="44" spans="1:55" s="62" customFormat="1" ht="19.5" customHeight="1" x14ac:dyDescent="0.25">
      <c r="A44" s="61"/>
      <c r="B44" s="101">
        <v>34</v>
      </c>
      <c r="C44" s="226" t="s">
        <v>124</v>
      </c>
      <c r="D44" s="65">
        <v>245.14000000000001</v>
      </c>
      <c r="E44" s="66">
        <f>D44/$D$73</f>
        <v>6.8027343029139903E-2</v>
      </c>
      <c r="F44" s="65">
        <v>2385.3500000000013</v>
      </c>
      <c r="G44" s="66">
        <f>F44/$F$80</f>
        <v>0.3316124454448976</v>
      </c>
      <c r="H44" s="65">
        <v>44.54099999999999</v>
      </c>
      <c r="I44" s="66">
        <f>H44/$H$80</f>
        <v>0.15410777614393217</v>
      </c>
      <c r="J44" s="65"/>
      <c r="K44" s="66"/>
      <c r="L44" s="65">
        <f t="shared" si="5"/>
        <v>2675.0310000000013</v>
      </c>
      <c r="M44" s="75">
        <f t="shared" si="3"/>
        <v>0.20601071458936354</v>
      </c>
      <c r="N44" s="70">
        <v>1446.3887729999999</v>
      </c>
      <c r="O44" s="66">
        <f>N44/$N$80</f>
        <v>4.767600440087652E-2</v>
      </c>
      <c r="P44" s="65">
        <v>5051.6661530000019</v>
      </c>
      <c r="Q44" s="66">
        <f>P44/$P$80</f>
        <v>0.24764103562833567</v>
      </c>
      <c r="R44" s="65">
        <v>105.68158200000001</v>
      </c>
      <c r="S44" s="71">
        <f>R44/$R$80</f>
        <v>0.13850616441434546</v>
      </c>
      <c r="T44" s="65"/>
      <c r="U44" s="71"/>
      <c r="V44" s="96">
        <f t="shared" si="11"/>
        <v>6603.7365080000018</v>
      </c>
      <c r="W44" s="73">
        <f t="shared" si="4"/>
        <v>0.12423816457205611</v>
      </c>
      <c r="X44" s="97">
        <v>498092.84369093151</v>
      </c>
      <c r="Y44" s="75">
        <f t="shared" si="7"/>
        <v>0.14219660992420349</v>
      </c>
      <c r="Z44" s="61"/>
      <c r="AA44" s="257"/>
      <c r="AB44" s="257"/>
      <c r="AC44" s="269"/>
      <c r="AD44" s="257"/>
      <c r="AE44" s="257"/>
      <c r="AF44" s="257"/>
      <c r="AG44" s="257"/>
      <c r="AH44" s="257"/>
      <c r="AI44" s="257"/>
      <c r="AJ44" s="257"/>
      <c r="AK44" s="256"/>
      <c r="AL44" s="256"/>
      <c r="AM44" s="256"/>
      <c r="AN44" s="256"/>
      <c r="AO44" s="231"/>
      <c r="AP44" s="231"/>
      <c r="AQ44" s="231"/>
      <c r="AR44" s="231"/>
      <c r="AS44" s="231"/>
      <c r="AT44" s="231"/>
      <c r="AV44"/>
      <c r="AW44"/>
      <c r="AX44"/>
      <c r="AY44"/>
      <c r="AZ44"/>
      <c r="BA44"/>
      <c r="BB44"/>
      <c r="BC44"/>
    </row>
    <row r="45" spans="1:55" s="62" customFormat="1" ht="19.5" customHeight="1" x14ac:dyDescent="0.25">
      <c r="A45" s="61"/>
      <c r="B45" s="101">
        <v>35</v>
      </c>
      <c r="C45" s="226" t="s">
        <v>125</v>
      </c>
      <c r="D45" s="65"/>
      <c r="E45" s="66"/>
      <c r="F45" s="65">
        <v>578.80000000000007</v>
      </c>
      <c r="G45" s="66">
        <f>F45/$F$80</f>
        <v>8.0465040108791852E-2</v>
      </c>
      <c r="H45" s="65"/>
      <c r="I45" s="66"/>
      <c r="J45" s="65"/>
      <c r="K45" s="66"/>
      <c r="L45" s="65">
        <f t="shared" si="5"/>
        <v>578.80000000000007</v>
      </c>
      <c r="M45" s="75">
        <f t="shared" si="3"/>
        <v>4.4574811134646126E-2</v>
      </c>
      <c r="N45" s="70"/>
      <c r="O45" s="66"/>
      <c r="P45" s="65">
        <v>3767.4608259999995</v>
      </c>
      <c r="Q45" s="66">
        <f>P45/$P$80</f>
        <v>0.18468716506251368</v>
      </c>
      <c r="R45" s="65"/>
      <c r="S45" s="71"/>
      <c r="T45" s="65"/>
      <c r="U45" s="71"/>
      <c r="V45" s="96">
        <f t="shared" si="11"/>
        <v>3767.4608259999995</v>
      </c>
      <c r="W45" s="73">
        <f t="shared" si="4"/>
        <v>7.0878421262316402E-2</v>
      </c>
      <c r="X45" s="229">
        <v>165361.57476661462</v>
      </c>
      <c r="Y45" s="75">
        <f t="shared" si="7"/>
        <v>4.7207775902379248E-2</v>
      </c>
      <c r="Z45" s="61"/>
      <c r="AA45" s="257"/>
      <c r="AB45" s="257"/>
      <c r="AC45" s="269"/>
      <c r="AD45" s="257"/>
      <c r="AE45" s="257"/>
      <c r="AF45" s="257"/>
      <c r="AG45" s="257"/>
      <c r="AH45" s="257"/>
      <c r="AI45" s="257"/>
      <c r="AJ45" s="257"/>
      <c r="AK45" s="256"/>
      <c r="AL45" s="256"/>
      <c r="AM45" s="256"/>
      <c r="AN45" s="256"/>
      <c r="AO45" s="231"/>
      <c r="AP45" s="231"/>
      <c r="AQ45" s="231"/>
      <c r="AR45" s="231"/>
      <c r="AS45" s="231"/>
      <c r="AT45" s="231"/>
      <c r="AV45"/>
      <c r="AW45"/>
      <c r="AX45"/>
      <c r="AY45"/>
      <c r="AZ45"/>
      <c r="BA45"/>
      <c r="BB45"/>
      <c r="BC45"/>
    </row>
    <row r="46" spans="1:55" s="62" customFormat="1" ht="19.5" customHeight="1" x14ac:dyDescent="0.25">
      <c r="A46" s="61"/>
      <c r="B46" s="101">
        <v>36</v>
      </c>
      <c r="C46" s="226" t="s">
        <v>32</v>
      </c>
      <c r="D46" s="65">
        <v>72.860000000000056</v>
      </c>
      <c r="E46" s="66">
        <f>D46/$D$73</f>
        <v>2.0218945146051794E-2</v>
      </c>
      <c r="F46" s="65"/>
      <c r="G46" s="66"/>
      <c r="H46" s="65"/>
      <c r="I46" s="66"/>
      <c r="J46" s="65"/>
      <c r="K46" s="66"/>
      <c r="L46" s="65">
        <f t="shared" si="5"/>
        <v>72.860000000000056</v>
      </c>
      <c r="M46" s="75">
        <f t="shared" si="3"/>
        <v>5.6111277458022095E-3</v>
      </c>
      <c r="N46" s="70">
        <v>313.37991518749993</v>
      </c>
      <c r="O46" s="66">
        <f>N46/$N$80</f>
        <v>1.0329658591470246E-2</v>
      </c>
      <c r="P46" s="65"/>
      <c r="Q46" s="66"/>
      <c r="R46" s="65"/>
      <c r="S46" s="71"/>
      <c r="T46" s="65"/>
      <c r="U46" s="71"/>
      <c r="V46" s="96">
        <f t="shared" si="11"/>
        <v>313.37991518749993</v>
      </c>
      <c r="W46" s="73">
        <f t="shared" si="4"/>
        <v>5.8957145593976799E-3</v>
      </c>
      <c r="X46" s="97">
        <v>17477.894106637264</v>
      </c>
      <c r="Y46" s="75">
        <f t="shared" si="7"/>
        <v>4.9896265767676246E-3</v>
      </c>
      <c r="Z46" s="61"/>
      <c r="AA46" s="257"/>
      <c r="AB46" s="257"/>
      <c r="AC46" s="269"/>
      <c r="AD46" s="257"/>
      <c r="AE46" s="257"/>
      <c r="AF46" s="257"/>
      <c r="AG46" s="257"/>
      <c r="AH46" s="257"/>
      <c r="AI46" s="257"/>
      <c r="AJ46" s="257"/>
      <c r="AK46" s="256"/>
      <c r="AL46" s="256"/>
      <c r="AM46" s="256"/>
      <c r="AN46" s="256"/>
      <c r="AO46" s="231"/>
      <c r="AP46" s="231"/>
      <c r="AQ46" s="231"/>
      <c r="AR46" s="231"/>
      <c r="AS46" s="231"/>
      <c r="AT46" s="231"/>
      <c r="AV46"/>
      <c r="AW46"/>
      <c r="AX46"/>
      <c r="AY46"/>
      <c r="AZ46"/>
      <c r="BA46"/>
      <c r="BB46"/>
      <c r="BC46"/>
    </row>
    <row r="47" spans="1:55" s="62" customFormat="1" ht="19.5" customHeight="1" x14ac:dyDescent="0.25">
      <c r="A47" s="61"/>
      <c r="B47" s="101">
        <v>37</v>
      </c>
      <c r="C47" s="226" t="s">
        <v>126</v>
      </c>
      <c r="D47" s="65"/>
      <c r="E47" s="66"/>
      <c r="F47" s="65"/>
      <c r="G47" s="66"/>
      <c r="H47" s="65">
        <v>21.999999999999996</v>
      </c>
      <c r="I47" s="66">
        <f>H47/$H$80</f>
        <v>7.6117982873453852E-2</v>
      </c>
      <c r="J47" s="65"/>
      <c r="K47" s="66"/>
      <c r="L47" s="65">
        <f t="shared" si="5"/>
        <v>21.999999999999996</v>
      </c>
      <c r="M47" s="75">
        <f t="shared" si="3"/>
        <v>1.6942740928856505E-3</v>
      </c>
      <c r="N47" s="70"/>
      <c r="O47" s="66"/>
      <c r="P47" s="65"/>
      <c r="Q47" s="66"/>
      <c r="R47" s="65">
        <v>44.283159000000005</v>
      </c>
      <c r="S47" s="71">
        <f>R47/$R$80</f>
        <v>5.8037459178465006E-2</v>
      </c>
      <c r="T47" s="65"/>
      <c r="U47" s="71"/>
      <c r="V47" s="96">
        <f t="shared" si="11"/>
        <v>44.283159000000005</v>
      </c>
      <c r="W47" s="73">
        <f t="shared" si="4"/>
        <v>8.3311294885064292E-4</v>
      </c>
      <c r="X47" s="97">
        <v>9379.3009725927641</v>
      </c>
      <c r="Y47" s="75">
        <f t="shared" si="7"/>
        <v>2.6776228943153507E-3</v>
      </c>
      <c r="Z47" s="61"/>
      <c r="AA47" s="257"/>
      <c r="AB47" s="257"/>
      <c r="AC47" s="269"/>
      <c r="AD47" s="257"/>
      <c r="AE47" s="257"/>
      <c r="AF47" s="257"/>
      <c r="AG47" s="257"/>
      <c r="AH47" s="257"/>
      <c r="AI47" s="257"/>
      <c r="AJ47" s="257"/>
      <c r="AK47" s="256"/>
      <c r="AL47" s="256"/>
      <c r="AM47" s="256"/>
      <c r="AN47" s="256"/>
      <c r="AO47" s="231"/>
      <c r="AP47" s="231"/>
      <c r="AQ47" s="231"/>
      <c r="AR47" s="231"/>
      <c r="AS47" s="231"/>
      <c r="AT47" s="231"/>
      <c r="AV47"/>
      <c r="AW47"/>
      <c r="AX47"/>
      <c r="AY47"/>
      <c r="AZ47"/>
      <c r="BA47"/>
      <c r="BB47"/>
      <c r="BC47"/>
    </row>
    <row r="48" spans="1:55" s="62" customFormat="1" ht="19.5" customHeight="1" x14ac:dyDescent="0.25">
      <c r="A48" s="61"/>
      <c r="B48" s="101">
        <v>38</v>
      </c>
      <c r="C48" s="226" t="s">
        <v>127</v>
      </c>
      <c r="D48" s="65"/>
      <c r="E48" s="66"/>
      <c r="F48" s="65"/>
      <c r="G48" s="66"/>
      <c r="H48" s="65">
        <v>21.999999999999996</v>
      </c>
      <c r="I48" s="66">
        <f>H48/$H$80</f>
        <v>7.6117982873453852E-2</v>
      </c>
      <c r="J48" s="65"/>
      <c r="K48" s="66"/>
      <c r="L48" s="65">
        <f t="shared" si="5"/>
        <v>21.999999999999996</v>
      </c>
      <c r="M48" s="75">
        <f t="shared" ref="M48:M79" si="12">L48/$L$80</f>
        <v>1.6942740928856505E-3</v>
      </c>
      <c r="N48" s="70"/>
      <c r="O48" s="66"/>
      <c r="P48" s="65"/>
      <c r="Q48" s="66"/>
      <c r="R48" s="65">
        <v>43.386035999999997</v>
      </c>
      <c r="S48" s="71">
        <f>R48/$R$80</f>
        <v>5.6861690767485963E-2</v>
      </c>
      <c r="T48" s="65"/>
      <c r="U48" s="71"/>
      <c r="V48" s="96">
        <f t="shared" si="11"/>
        <v>43.386035999999997</v>
      </c>
      <c r="W48" s="73">
        <f t="shared" ref="W48:W79" si="13">V48/$V$80</f>
        <v>8.1623509268839971E-4</v>
      </c>
      <c r="X48" s="97">
        <v>9345.7859876555558</v>
      </c>
      <c r="Y48" s="75">
        <f t="shared" si="7"/>
        <v>2.6680549647614604E-3</v>
      </c>
      <c r="Z48" s="61"/>
      <c r="AA48" s="257"/>
      <c r="AB48" s="257"/>
      <c r="AC48" s="269"/>
      <c r="AD48" s="257"/>
      <c r="AE48" s="257"/>
      <c r="AF48" s="257"/>
      <c r="AG48" s="257"/>
      <c r="AH48" s="257"/>
      <c r="AI48" s="257"/>
      <c r="AJ48" s="257"/>
      <c r="AK48" s="256"/>
      <c r="AL48" s="256"/>
      <c r="AM48" s="256"/>
      <c r="AN48" s="256"/>
      <c r="AO48" s="231"/>
      <c r="AP48" s="231"/>
      <c r="AQ48" s="231"/>
      <c r="AR48" s="231"/>
      <c r="AS48" s="231"/>
      <c r="AT48" s="231"/>
      <c r="AV48"/>
      <c r="AW48"/>
      <c r="AX48"/>
      <c r="AY48"/>
      <c r="AZ48"/>
      <c r="BA48"/>
      <c r="BB48"/>
      <c r="BC48"/>
    </row>
    <row r="49" spans="1:55" s="61" customFormat="1" ht="19.5" customHeight="1" x14ac:dyDescent="0.25">
      <c r="B49" s="101">
        <v>39</v>
      </c>
      <c r="C49" s="226" t="s">
        <v>155</v>
      </c>
      <c r="D49" s="65">
        <v>1</v>
      </c>
      <c r="E49" s="66">
        <f>D49/$D$73</f>
        <v>2.7750405086538263E-4</v>
      </c>
      <c r="F49" s="65"/>
      <c r="G49" s="66"/>
      <c r="H49" s="65"/>
      <c r="I49" s="66"/>
      <c r="J49" s="65"/>
      <c r="K49" s="66"/>
      <c r="L49" s="65">
        <f t="shared" si="5"/>
        <v>1</v>
      </c>
      <c r="M49" s="75">
        <f t="shared" si="12"/>
        <v>7.7012458767529581E-5</v>
      </c>
      <c r="N49" s="70">
        <v>4.7484327500000019</v>
      </c>
      <c r="O49" s="66">
        <f>N49/$N$80</f>
        <v>1.5651829225465531E-4</v>
      </c>
      <c r="P49" s="65"/>
      <c r="Q49" s="66"/>
      <c r="R49" s="65"/>
      <c r="S49" s="71"/>
      <c r="T49" s="65"/>
      <c r="U49" s="71"/>
      <c r="V49" s="96">
        <f t="shared" si="11"/>
        <v>4.7484327500000019</v>
      </c>
      <c r="W49" s="73">
        <f t="shared" si="13"/>
        <v>8.9333753510481678E-5</v>
      </c>
      <c r="X49" s="97">
        <v>57.806383482546295</v>
      </c>
      <c r="Y49" s="75">
        <f t="shared" si="7"/>
        <v>1.6502689944883081E-5</v>
      </c>
      <c r="AA49" s="257"/>
      <c r="AB49" s="257"/>
      <c r="AC49" s="269"/>
      <c r="AD49" s="257"/>
      <c r="AE49" s="257"/>
      <c r="AF49" s="257"/>
      <c r="AG49" s="257"/>
      <c r="AH49" s="257"/>
      <c r="AI49" s="257"/>
      <c r="AJ49" s="257"/>
      <c r="AK49" s="256"/>
      <c r="AL49" s="256"/>
      <c r="AM49" s="256"/>
      <c r="AN49" s="256"/>
      <c r="AO49" s="231"/>
      <c r="AP49" s="231"/>
      <c r="AQ49" s="231"/>
      <c r="AR49" s="231"/>
      <c r="AS49" s="231"/>
      <c r="AT49" s="231"/>
      <c r="AU49" s="62"/>
      <c r="AV49" s="12"/>
      <c r="AW49" s="12"/>
      <c r="AX49" s="12"/>
      <c r="AY49" s="12"/>
      <c r="AZ49" s="12"/>
      <c r="BA49" s="12"/>
      <c r="BB49" s="12"/>
      <c r="BC49" s="12"/>
    </row>
    <row r="50" spans="1:55" s="62" customFormat="1" ht="19.5" customHeight="1" x14ac:dyDescent="0.25">
      <c r="A50" s="61"/>
      <c r="B50" s="101">
        <v>40</v>
      </c>
      <c r="C50" s="226" t="s">
        <v>94</v>
      </c>
      <c r="D50" s="65">
        <v>3.9700000000000011</v>
      </c>
      <c r="E50" s="66">
        <f>D50/$D$73</f>
        <v>1.1016910819355694E-3</v>
      </c>
      <c r="F50" s="65"/>
      <c r="G50" s="66"/>
      <c r="H50" s="65"/>
      <c r="I50" s="66"/>
      <c r="J50" s="65"/>
      <c r="K50" s="66"/>
      <c r="L50" s="65">
        <f t="shared" si="5"/>
        <v>3.9700000000000011</v>
      </c>
      <c r="M50" s="75">
        <f t="shared" si="12"/>
        <v>3.0573946130709254E-4</v>
      </c>
      <c r="N50" s="70">
        <v>27.8489</v>
      </c>
      <c r="O50" s="66">
        <f>N50/$N$80</f>
        <v>9.1795809241916051E-4</v>
      </c>
      <c r="P50" s="65"/>
      <c r="Q50" s="66"/>
      <c r="R50" s="65"/>
      <c r="S50" s="71"/>
      <c r="T50" s="65"/>
      <c r="U50" s="71"/>
      <c r="V50" s="96">
        <f t="shared" si="11"/>
        <v>27.8489</v>
      </c>
      <c r="W50" s="73">
        <f t="shared" si="13"/>
        <v>5.2393008369720567E-4</v>
      </c>
      <c r="X50" s="97">
        <v>1585.1856217992713</v>
      </c>
      <c r="Y50" s="75">
        <f t="shared" si="7"/>
        <v>4.5254218038979387E-4</v>
      </c>
      <c r="Z50" s="61"/>
      <c r="AA50" s="257"/>
      <c r="AB50" s="257"/>
      <c r="AC50" s="269"/>
      <c r="AD50" s="257"/>
      <c r="AE50" s="257"/>
      <c r="AF50" s="257"/>
      <c r="AG50" s="257"/>
      <c r="AH50" s="257"/>
      <c r="AI50" s="257"/>
      <c r="AJ50" s="257"/>
      <c r="AK50" s="256"/>
      <c r="AL50" s="256"/>
      <c r="AM50" s="256"/>
      <c r="AN50" s="256"/>
      <c r="AO50" s="231"/>
      <c r="AP50" s="231"/>
      <c r="AQ50" s="231"/>
      <c r="AR50" s="231"/>
      <c r="AS50" s="231"/>
      <c r="AT50" s="231"/>
      <c r="AV50"/>
      <c r="AW50"/>
      <c r="AX50"/>
      <c r="AY50"/>
      <c r="AZ50"/>
      <c r="BA50"/>
      <c r="BB50"/>
      <c r="BC50"/>
    </row>
    <row r="51" spans="1:55" s="62" customFormat="1" ht="19.5" customHeight="1" x14ac:dyDescent="0.25">
      <c r="A51" s="61"/>
      <c r="B51" s="101">
        <v>41</v>
      </c>
      <c r="C51" s="226" t="s">
        <v>95</v>
      </c>
      <c r="D51" s="65">
        <v>21.300000000000004</v>
      </c>
      <c r="E51" s="66">
        <f>D51/$D$73</f>
        <v>5.9108362834326507E-3</v>
      </c>
      <c r="F51" s="65"/>
      <c r="G51" s="66"/>
      <c r="H51" s="65"/>
      <c r="I51" s="66"/>
      <c r="J51" s="65"/>
      <c r="K51" s="66"/>
      <c r="L51" s="65">
        <f t="shared" si="5"/>
        <v>21.300000000000004</v>
      </c>
      <c r="M51" s="75">
        <f t="shared" si="12"/>
        <v>1.6403653717483805E-3</v>
      </c>
      <c r="N51" s="70">
        <v>159.07497599999999</v>
      </c>
      <c r="O51" s="66">
        <f>N51/$N$80</f>
        <v>5.2434444994446366E-3</v>
      </c>
      <c r="P51" s="65"/>
      <c r="Q51" s="66"/>
      <c r="R51" s="65"/>
      <c r="S51" s="71"/>
      <c r="T51" s="65"/>
      <c r="U51" s="71"/>
      <c r="V51" s="96">
        <f t="shared" si="11"/>
        <v>159.07497599999999</v>
      </c>
      <c r="W51" s="73">
        <f t="shared" si="13"/>
        <v>2.9927273784534029E-3</v>
      </c>
      <c r="X51" s="97">
        <v>6834.415133979026</v>
      </c>
      <c r="Y51" s="75">
        <f t="shared" si="7"/>
        <v>1.9511034442195542E-3</v>
      </c>
      <c r="Z51" s="61"/>
      <c r="AA51" s="257"/>
      <c r="AB51" s="257"/>
      <c r="AC51" s="269"/>
      <c r="AD51" s="257"/>
      <c r="AE51" s="257"/>
      <c r="AF51" s="257"/>
      <c r="AG51" s="257"/>
      <c r="AH51" s="257"/>
      <c r="AI51" s="257"/>
      <c r="AJ51" s="257"/>
      <c r="AK51" s="256"/>
      <c r="AL51" s="256"/>
      <c r="AM51" s="256"/>
      <c r="AN51" s="256"/>
      <c r="AO51" s="231"/>
      <c r="AP51" s="231"/>
      <c r="AQ51" s="231"/>
      <c r="AR51" s="231"/>
      <c r="AS51" s="231"/>
      <c r="AT51" s="231"/>
      <c r="AV51"/>
      <c r="AW51"/>
      <c r="AX51"/>
      <c r="AY51"/>
      <c r="AZ51"/>
      <c r="BA51"/>
      <c r="BB51"/>
      <c r="BC51"/>
    </row>
    <row r="52" spans="1:55" s="62" customFormat="1" ht="19.5" customHeight="1" x14ac:dyDescent="0.25">
      <c r="A52" s="61"/>
      <c r="B52" s="101">
        <v>42</v>
      </c>
      <c r="C52" s="226" t="s">
        <v>128</v>
      </c>
      <c r="D52" s="65"/>
      <c r="E52" s="66"/>
      <c r="F52" s="65"/>
      <c r="G52" s="66"/>
      <c r="H52" s="65"/>
      <c r="I52" s="66"/>
      <c r="J52" s="65"/>
      <c r="K52" s="66"/>
      <c r="L52" s="65">
        <f t="shared" si="5"/>
        <v>0</v>
      </c>
      <c r="M52" s="75">
        <f t="shared" si="12"/>
        <v>0</v>
      </c>
      <c r="N52" s="70">
        <v>102.67164900000002</v>
      </c>
      <c r="O52" s="66">
        <f>N52/$N$80</f>
        <v>3.3842726664812476E-3</v>
      </c>
      <c r="P52" s="65"/>
      <c r="Q52" s="66"/>
      <c r="R52" s="65"/>
      <c r="S52" s="71"/>
      <c r="T52" s="65"/>
      <c r="U52" s="71"/>
      <c r="V52" s="96">
        <f t="shared" si="11"/>
        <v>102.67164900000002</v>
      </c>
      <c r="W52" s="73">
        <f t="shared" si="13"/>
        <v>1.931593910491981E-3</v>
      </c>
      <c r="X52" s="97">
        <v>11665.39933350814</v>
      </c>
      <c r="Y52" s="75">
        <f t="shared" si="7"/>
        <v>3.3302631419980804E-3</v>
      </c>
      <c r="Z52" s="61"/>
      <c r="AA52" s="257"/>
      <c r="AB52" s="257"/>
      <c r="AC52" s="269"/>
      <c r="AD52" s="257"/>
      <c r="AE52" s="257"/>
      <c r="AF52" s="257"/>
      <c r="AG52" s="257"/>
      <c r="AH52" s="257"/>
      <c r="AI52" s="257"/>
      <c r="AJ52" s="257"/>
      <c r="AK52" s="256"/>
      <c r="AL52" s="256"/>
      <c r="AM52" s="256"/>
      <c r="AN52" s="256"/>
      <c r="AO52" s="231"/>
      <c r="AP52" s="231"/>
      <c r="AQ52" s="231"/>
      <c r="AR52" s="231"/>
      <c r="AS52" s="231"/>
      <c r="AT52" s="231"/>
      <c r="AV52"/>
      <c r="AW52"/>
      <c r="AX52"/>
      <c r="AY52"/>
      <c r="AZ52"/>
      <c r="BA52"/>
      <c r="BB52"/>
      <c r="BC52"/>
    </row>
    <row r="53" spans="1:55" s="62" customFormat="1" ht="19.5" customHeight="1" x14ac:dyDescent="0.25">
      <c r="A53" s="61"/>
      <c r="B53" s="101">
        <v>43</v>
      </c>
      <c r="C53" s="226" t="s">
        <v>156</v>
      </c>
      <c r="D53" s="65">
        <v>19.200000000000006</v>
      </c>
      <c r="E53" s="66">
        <f>D53/$D$73</f>
        <v>5.3280777766153481E-3</v>
      </c>
      <c r="F53" s="65"/>
      <c r="G53" s="66"/>
      <c r="H53" s="65"/>
      <c r="I53" s="66"/>
      <c r="J53" s="65"/>
      <c r="K53" s="66"/>
      <c r="L53" s="65">
        <f t="shared" si="5"/>
        <v>19.200000000000006</v>
      </c>
      <c r="M53" s="75">
        <f t="shared" si="12"/>
        <v>1.4786392083365686E-3</v>
      </c>
      <c r="N53" s="70">
        <v>138.71428800000001</v>
      </c>
      <c r="O53" s="66">
        <f>N53/$N$80</f>
        <v>4.5723135636869701E-3</v>
      </c>
      <c r="P53" s="65"/>
      <c r="Q53" s="66"/>
      <c r="R53" s="65"/>
      <c r="S53" s="71"/>
      <c r="T53" s="65"/>
      <c r="U53" s="71"/>
      <c r="V53" s="96">
        <f t="shared" si="11"/>
        <v>138.71428800000001</v>
      </c>
      <c r="W53" s="73">
        <f t="shared" si="13"/>
        <v>2.6096753739586948E-3</v>
      </c>
      <c r="X53" s="97">
        <v>7073.7589162280165</v>
      </c>
      <c r="Y53" s="75">
        <f t="shared" si="7"/>
        <v>2.0194318188857066E-3</v>
      </c>
      <c r="Z53" s="61"/>
      <c r="AA53" s="257"/>
      <c r="AB53" s="257"/>
      <c r="AC53" s="269"/>
      <c r="AD53" s="257"/>
      <c r="AE53" s="257"/>
      <c r="AF53" s="257"/>
      <c r="AG53" s="257"/>
      <c r="AH53" s="257"/>
      <c r="AI53" s="257"/>
      <c r="AJ53" s="257"/>
      <c r="AK53" s="256"/>
      <c r="AL53" s="256"/>
      <c r="AM53" s="256"/>
      <c r="AN53" s="256"/>
      <c r="AO53" s="231"/>
      <c r="AP53" s="231"/>
      <c r="AQ53" s="231"/>
      <c r="AR53" s="231"/>
      <c r="AS53" s="231"/>
      <c r="AT53" s="231"/>
      <c r="AV53"/>
      <c r="AW53"/>
      <c r="AX53"/>
      <c r="AY53"/>
      <c r="AZ53"/>
      <c r="BA53"/>
      <c r="BB53"/>
      <c r="BC53"/>
    </row>
    <row r="54" spans="1:55" s="62" customFormat="1" ht="19.5" customHeight="1" x14ac:dyDescent="0.25">
      <c r="A54" s="61"/>
      <c r="B54" s="101">
        <v>44</v>
      </c>
      <c r="C54" s="226" t="s">
        <v>129</v>
      </c>
      <c r="D54" s="65"/>
      <c r="E54" s="66">
        <f>D54/$D$73</f>
        <v>0</v>
      </c>
      <c r="F54" s="65">
        <v>65.709999999999994</v>
      </c>
      <c r="G54" s="66">
        <f>F54/$F$80</f>
        <v>9.1350341837399991E-3</v>
      </c>
      <c r="H54" s="65"/>
      <c r="I54" s="66"/>
      <c r="J54" s="65"/>
      <c r="K54" s="66"/>
      <c r="L54" s="65">
        <f t="shared" si="5"/>
        <v>65.709999999999994</v>
      </c>
      <c r="M54" s="75">
        <f t="shared" si="12"/>
        <v>5.0604886656143684E-3</v>
      </c>
      <c r="N54" s="70"/>
      <c r="O54" s="66"/>
      <c r="P54" s="65">
        <v>2.75705</v>
      </c>
      <c r="Q54" s="66">
        <f>P54/$P$80</f>
        <v>1.3515515408191357E-4</v>
      </c>
      <c r="R54" s="65"/>
      <c r="S54" s="71"/>
      <c r="T54" s="65"/>
      <c r="U54" s="71"/>
      <c r="V54" s="96">
        <f t="shared" si="11"/>
        <v>2.75705</v>
      </c>
      <c r="W54" s="73">
        <f t="shared" si="13"/>
        <v>5.1869245724512665E-5</v>
      </c>
      <c r="X54" s="97">
        <v>7763.1792423547995</v>
      </c>
      <c r="Y54" s="75">
        <f t="shared" si="7"/>
        <v>2.2162490075480221E-3</v>
      </c>
      <c r="Z54" s="61"/>
      <c r="AA54" s="257"/>
      <c r="AB54" s="257"/>
      <c r="AC54" s="269"/>
      <c r="AD54" s="257"/>
      <c r="AE54" s="257"/>
      <c r="AF54" s="257"/>
      <c r="AG54" s="257"/>
      <c r="AH54" s="257"/>
      <c r="AI54" s="257"/>
      <c r="AJ54" s="257"/>
      <c r="AK54" s="256"/>
      <c r="AL54" s="256"/>
      <c r="AM54" s="256"/>
      <c r="AN54" s="256"/>
      <c r="AO54" s="231"/>
      <c r="AP54" s="231"/>
      <c r="AQ54" s="231"/>
      <c r="AR54" s="231"/>
      <c r="AS54" s="231"/>
      <c r="AT54" s="231"/>
      <c r="AV54"/>
      <c r="AW54"/>
      <c r="AX54"/>
      <c r="AY54"/>
      <c r="AZ54"/>
      <c r="BA54"/>
      <c r="BB54"/>
      <c r="BC54"/>
    </row>
    <row r="55" spans="1:55" s="62" customFormat="1" ht="19.5" customHeight="1" x14ac:dyDescent="0.25">
      <c r="A55" s="61"/>
      <c r="B55" s="101">
        <v>45</v>
      </c>
      <c r="C55" s="226" t="s">
        <v>157</v>
      </c>
      <c r="D55" s="65">
        <v>100.00000000000003</v>
      </c>
      <c r="E55" s="66">
        <f>D55/$D$73</f>
        <v>2.7750405086538268E-2</v>
      </c>
      <c r="F55" s="65"/>
      <c r="G55" s="66"/>
      <c r="H55" s="65"/>
      <c r="I55" s="66"/>
      <c r="J55" s="65"/>
      <c r="K55" s="66"/>
      <c r="L55" s="65">
        <f t="shared" si="5"/>
        <v>100.00000000000003</v>
      </c>
      <c r="M55" s="75">
        <f t="shared" si="12"/>
        <v>7.7012458767529608E-3</v>
      </c>
      <c r="N55" s="70">
        <v>672.07825000000003</v>
      </c>
      <c r="O55" s="66">
        <f>N55/$N$80</f>
        <v>2.2153107243963233E-2</v>
      </c>
      <c r="P55" s="65"/>
      <c r="Q55" s="66"/>
      <c r="R55" s="65"/>
      <c r="S55" s="71"/>
      <c r="T55" s="65"/>
      <c r="U55" s="71"/>
      <c r="V55" s="96">
        <f t="shared" si="11"/>
        <v>672.07825000000003</v>
      </c>
      <c r="W55" s="73">
        <f t="shared" si="13"/>
        <v>1.2644018750240458E-2</v>
      </c>
      <c r="X55" s="97">
        <v>27764.687190233544</v>
      </c>
      <c r="Y55" s="75">
        <f t="shared" si="7"/>
        <v>7.9263222591227298E-3</v>
      </c>
      <c r="Z55" s="61"/>
      <c r="AA55" s="257"/>
      <c r="AB55" s="257"/>
      <c r="AC55" s="269"/>
      <c r="AD55" s="257"/>
      <c r="AE55" s="257"/>
      <c r="AF55" s="257"/>
      <c r="AG55" s="257"/>
      <c r="AH55" s="257"/>
      <c r="AI55" s="257"/>
      <c r="AJ55" s="257"/>
      <c r="AK55" s="256"/>
      <c r="AL55" s="256"/>
      <c r="AM55" s="256"/>
      <c r="AN55" s="256"/>
      <c r="AO55" s="231"/>
      <c r="AP55" s="231"/>
      <c r="AQ55" s="231"/>
      <c r="AR55" s="231"/>
      <c r="AS55" s="231"/>
      <c r="AT55" s="231"/>
      <c r="AV55"/>
      <c r="AW55"/>
      <c r="AX55"/>
      <c r="AY55"/>
      <c r="AZ55"/>
      <c r="BA55"/>
      <c r="BB55"/>
      <c r="BC55"/>
    </row>
    <row r="56" spans="1:55" s="62" customFormat="1" ht="19.5" customHeight="1" x14ac:dyDescent="0.25">
      <c r="A56" s="61"/>
      <c r="B56" s="101">
        <v>46</v>
      </c>
      <c r="C56" s="226" t="s">
        <v>130</v>
      </c>
      <c r="D56" s="65">
        <v>524.59999999999957</v>
      </c>
      <c r="E56" s="66">
        <f>D56/$D$73</f>
        <v>0.14557862508397959</v>
      </c>
      <c r="F56" s="65">
        <v>1171.5</v>
      </c>
      <c r="G56" s="66">
        <f>F56/$F$80</f>
        <v>0.16286246456021017</v>
      </c>
      <c r="H56" s="65"/>
      <c r="I56" s="66"/>
      <c r="J56" s="65"/>
      <c r="K56" s="66"/>
      <c r="L56" s="65">
        <f t="shared" si="5"/>
        <v>1696.0999999999995</v>
      </c>
      <c r="M56" s="75">
        <f t="shared" si="12"/>
        <v>0.13062083131560689</v>
      </c>
      <c r="N56" s="70">
        <v>3079.3345639999993</v>
      </c>
      <c r="O56" s="66">
        <f>N56/$N$80</f>
        <v>0.10150131898530379</v>
      </c>
      <c r="P56" s="65">
        <v>4888.5969529999993</v>
      </c>
      <c r="Q56" s="66">
        <f>P56/$P$80</f>
        <v>0.23964711355509988</v>
      </c>
      <c r="R56" s="65"/>
      <c r="S56" s="71"/>
      <c r="T56" s="65"/>
      <c r="U56" s="71"/>
      <c r="V56" s="96">
        <f t="shared" si="11"/>
        <v>7967.9315169999991</v>
      </c>
      <c r="W56" s="73">
        <f t="shared" si="13"/>
        <v>0.14990319282253203</v>
      </c>
      <c r="X56" s="97">
        <v>564206.3679489824</v>
      </c>
      <c r="Y56" s="75">
        <f t="shared" si="7"/>
        <v>0.16107084017809137</v>
      </c>
      <c r="Z56" s="61"/>
      <c r="AA56" s="257"/>
      <c r="AB56" s="257"/>
      <c r="AC56" s="269"/>
      <c r="AD56" s="257"/>
      <c r="AE56" s="257"/>
      <c r="AF56" s="257"/>
      <c r="AG56" s="257"/>
      <c r="AH56" s="257"/>
      <c r="AI56" s="257"/>
      <c r="AJ56" s="257"/>
      <c r="AK56" s="256"/>
      <c r="AL56" s="256"/>
      <c r="AM56" s="256"/>
      <c r="AN56" s="256"/>
      <c r="AO56" s="231"/>
      <c r="AP56" s="231"/>
      <c r="AQ56" s="231"/>
      <c r="AR56" s="231"/>
      <c r="AS56" s="231"/>
      <c r="AT56" s="231"/>
      <c r="AV56"/>
      <c r="AW56"/>
      <c r="AX56"/>
      <c r="AY56"/>
      <c r="AZ56"/>
      <c r="BA56"/>
      <c r="BB56"/>
      <c r="BC56"/>
    </row>
    <row r="57" spans="1:55" s="62" customFormat="1" ht="19.5" customHeight="1" x14ac:dyDescent="0.25">
      <c r="A57" s="61"/>
      <c r="B57" s="101">
        <v>47</v>
      </c>
      <c r="C57" s="226" t="s">
        <v>96</v>
      </c>
      <c r="D57" s="65">
        <v>3.799999999999998</v>
      </c>
      <c r="E57" s="66">
        <f>D57/$D$73</f>
        <v>1.0545153932884535E-3</v>
      </c>
      <c r="F57" s="65"/>
      <c r="G57" s="66"/>
      <c r="H57" s="65"/>
      <c r="I57" s="66"/>
      <c r="J57" s="65"/>
      <c r="K57" s="66"/>
      <c r="L57" s="65">
        <f t="shared" si="5"/>
        <v>3.799999999999998</v>
      </c>
      <c r="M57" s="75">
        <f t="shared" si="12"/>
        <v>2.9264734331661227E-4</v>
      </c>
      <c r="N57" s="70">
        <v>15.350651999999998</v>
      </c>
      <c r="O57" s="66">
        <f>N57/$N$80</f>
        <v>5.0598965227748201E-4</v>
      </c>
      <c r="P57" s="65"/>
      <c r="Q57" s="66"/>
      <c r="R57" s="65"/>
      <c r="S57" s="71"/>
      <c r="T57" s="65"/>
      <c r="U57" s="71"/>
      <c r="V57" s="96">
        <f t="shared" si="11"/>
        <v>15.350651999999998</v>
      </c>
      <c r="W57" s="73">
        <f t="shared" si="13"/>
        <v>2.8879662705409107E-4</v>
      </c>
      <c r="X57" s="97">
        <v>910.1674984536636</v>
      </c>
      <c r="Y57" s="75">
        <f t="shared" si="7"/>
        <v>2.5983656336891879E-4</v>
      </c>
      <c r="Z57" s="61"/>
      <c r="AA57" s="257"/>
      <c r="AB57" s="257"/>
      <c r="AC57" s="269"/>
      <c r="AD57" s="257"/>
      <c r="AE57" s="257"/>
      <c r="AF57" s="257"/>
      <c r="AG57" s="257"/>
      <c r="AH57" s="257"/>
      <c r="AI57" s="257"/>
      <c r="AJ57" s="257"/>
      <c r="AK57" s="256"/>
      <c r="AL57" s="256"/>
      <c r="AM57" s="256"/>
      <c r="AN57" s="256"/>
      <c r="AO57" s="231"/>
      <c r="AP57" s="231"/>
      <c r="AQ57" s="231"/>
      <c r="AR57" s="231"/>
      <c r="AS57" s="231"/>
      <c r="AT57" s="231"/>
      <c r="AV57"/>
      <c r="AW57"/>
      <c r="AX57"/>
      <c r="AY57"/>
      <c r="AZ57"/>
      <c r="BA57"/>
      <c r="BB57"/>
      <c r="BC57"/>
    </row>
    <row r="58" spans="1:55" s="62" customFormat="1" ht="19.5" customHeight="1" x14ac:dyDescent="0.25">
      <c r="A58" s="61"/>
      <c r="B58" s="101">
        <v>48</v>
      </c>
      <c r="C58" s="225" t="s">
        <v>97</v>
      </c>
      <c r="D58" s="74"/>
      <c r="E58" s="66"/>
      <c r="F58" s="65"/>
      <c r="G58" s="66"/>
      <c r="H58" s="65">
        <v>16</v>
      </c>
      <c r="I58" s="66">
        <f>H58/$H$80</f>
        <v>5.5358532998875533E-2</v>
      </c>
      <c r="J58" s="65"/>
      <c r="K58" s="66"/>
      <c r="L58" s="65">
        <f t="shared" si="5"/>
        <v>16</v>
      </c>
      <c r="M58" s="75">
        <f t="shared" si="12"/>
        <v>1.2321993402804733E-3</v>
      </c>
      <c r="N58" s="70"/>
      <c r="O58" s="66"/>
      <c r="P58" s="65"/>
      <c r="Q58" s="66"/>
      <c r="R58" s="65">
        <v>47.336044000000001</v>
      </c>
      <c r="S58" s="71">
        <f>R58/$R$80</f>
        <v>6.2038566880922456E-2</v>
      </c>
      <c r="T58" s="65"/>
      <c r="U58" s="71"/>
      <c r="V58" s="96">
        <f t="shared" si="11"/>
        <v>47.336044000000001</v>
      </c>
      <c r="W58" s="73">
        <f t="shared" si="13"/>
        <v>8.9054783114645862E-4</v>
      </c>
      <c r="X58" s="97">
        <v>5550.5461258821824</v>
      </c>
      <c r="Y58" s="75">
        <f t="shared" si="7"/>
        <v>1.5845817749152644E-3</v>
      </c>
      <c r="Z58" s="61"/>
      <c r="AA58" s="257"/>
      <c r="AB58" s="257"/>
      <c r="AC58" s="269"/>
      <c r="AD58" s="257"/>
      <c r="AE58" s="257"/>
      <c r="AF58" s="257"/>
      <c r="AG58" s="257"/>
      <c r="AH58" s="257"/>
      <c r="AI58" s="257"/>
      <c r="AJ58" s="257"/>
      <c r="AK58" s="256"/>
      <c r="AL58" s="256"/>
      <c r="AM58" s="256"/>
      <c r="AN58" s="256"/>
      <c r="AO58" s="231"/>
      <c r="AP58" s="231"/>
      <c r="AQ58" s="231"/>
      <c r="AR58" s="231"/>
      <c r="AS58" s="231"/>
      <c r="AT58" s="231"/>
      <c r="AV58"/>
      <c r="AW58"/>
      <c r="AX58"/>
      <c r="AY58"/>
      <c r="AZ58"/>
      <c r="BA58"/>
      <c r="BB58"/>
      <c r="BC58"/>
    </row>
    <row r="59" spans="1:55" s="62" customFormat="1" ht="19.5" customHeight="1" x14ac:dyDescent="0.25">
      <c r="A59" s="61"/>
      <c r="B59" s="101">
        <v>49</v>
      </c>
      <c r="C59" s="225" t="s">
        <v>158</v>
      </c>
      <c r="D59" s="74">
        <v>351.46100000000013</v>
      </c>
      <c r="E59" s="66">
        <f>D59/$D$73</f>
        <v>9.7531851221198271E-2</v>
      </c>
      <c r="F59" s="65"/>
      <c r="G59" s="66"/>
      <c r="H59" s="65"/>
      <c r="I59" s="66"/>
      <c r="J59" s="65"/>
      <c r="K59" s="66"/>
      <c r="L59" s="65">
        <f t="shared" si="5"/>
        <v>351.46100000000013</v>
      </c>
      <c r="M59" s="75">
        <f t="shared" si="12"/>
        <v>2.7066875770894724E-2</v>
      </c>
      <c r="N59" s="70">
        <v>2094.0133929999993</v>
      </c>
      <c r="O59" s="66">
        <f>N59/$N$80</f>
        <v>6.9023068765317594E-2</v>
      </c>
      <c r="P59" s="65"/>
      <c r="Q59" s="66"/>
      <c r="R59" s="65"/>
      <c r="S59" s="71"/>
      <c r="T59" s="65"/>
      <c r="U59" s="71"/>
      <c r="V59" s="96">
        <f t="shared" si="11"/>
        <v>2094.0133929999993</v>
      </c>
      <c r="W59" s="73">
        <f t="shared" si="13"/>
        <v>3.9395330237731445E-2</v>
      </c>
      <c r="X59" s="97">
        <v>79534.642042710359</v>
      </c>
      <c r="Y59" s="75">
        <f t="shared" si="7"/>
        <v>2.2705719652993173E-2</v>
      </c>
      <c r="Z59" s="61"/>
      <c r="AA59" s="257"/>
      <c r="AB59" s="257"/>
      <c r="AC59" s="269"/>
      <c r="AD59" s="257"/>
      <c r="AE59" s="257"/>
      <c r="AF59" s="257"/>
      <c r="AG59" s="257"/>
      <c r="AH59" s="257"/>
      <c r="AI59" s="257"/>
      <c r="AJ59" s="257"/>
      <c r="AK59" s="256"/>
      <c r="AL59" s="256"/>
      <c r="AM59" s="256"/>
      <c r="AN59" s="256"/>
      <c r="AO59" s="231"/>
      <c r="AP59" s="231"/>
      <c r="AQ59" s="231"/>
      <c r="AR59" s="231"/>
      <c r="AS59" s="231"/>
      <c r="AT59" s="231"/>
      <c r="AV59"/>
      <c r="AW59"/>
      <c r="AX59"/>
      <c r="AY59"/>
      <c r="AZ59"/>
      <c r="BA59"/>
      <c r="BB59"/>
      <c r="BC59"/>
    </row>
    <row r="60" spans="1:55" s="62" customFormat="1" ht="19.5" customHeight="1" x14ac:dyDescent="0.25">
      <c r="A60" s="61"/>
      <c r="B60" s="101">
        <v>50</v>
      </c>
      <c r="C60" s="225" t="s">
        <v>131</v>
      </c>
      <c r="D60" s="74"/>
      <c r="E60" s="66"/>
      <c r="F60" s="65"/>
      <c r="G60" s="66"/>
      <c r="H60" s="65">
        <v>20</v>
      </c>
      <c r="I60" s="66">
        <f>H60/$H$80</f>
        <v>6.9198166248594414E-2</v>
      </c>
      <c r="J60" s="65"/>
      <c r="K60" s="66"/>
      <c r="L60" s="65">
        <f t="shared" si="5"/>
        <v>20</v>
      </c>
      <c r="M60" s="75">
        <f t="shared" si="12"/>
        <v>1.5402491753505917E-3</v>
      </c>
      <c r="N60" s="70"/>
      <c r="O60" s="66"/>
      <c r="P60" s="65"/>
      <c r="Q60" s="66"/>
      <c r="R60" s="65">
        <v>51.333590000000008</v>
      </c>
      <c r="S60" s="71">
        <f>R60/$R$80</f>
        <v>6.7277746244549977E-2</v>
      </c>
      <c r="T60" s="65"/>
      <c r="U60" s="71"/>
      <c r="V60" s="96">
        <f t="shared" si="11"/>
        <v>51.333590000000008</v>
      </c>
      <c r="W60" s="73">
        <f t="shared" si="13"/>
        <v>9.6575491689718598E-4</v>
      </c>
      <c r="X60" s="97">
        <v>11730.909832151676</v>
      </c>
      <c r="Y60" s="75">
        <f t="shared" si="7"/>
        <v>3.348965219210286E-3</v>
      </c>
      <c r="Z60" s="61"/>
      <c r="AA60" s="257"/>
      <c r="AB60" s="257"/>
      <c r="AC60" s="269"/>
      <c r="AD60" s="257"/>
      <c r="AE60" s="257"/>
      <c r="AF60" s="257"/>
      <c r="AG60" s="257"/>
      <c r="AH60" s="257"/>
      <c r="AI60" s="257"/>
      <c r="AJ60" s="257"/>
      <c r="AK60" s="256"/>
      <c r="AL60" s="256"/>
      <c r="AM60" s="256"/>
      <c r="AN60" s="256"/>
      <c r="AO60" s="231"/>
      <c r="AP60" s="231"/>
      <c r="AQ60" s="231"/>
      <c r="AR60" s="231"/>
      <c r="AS60" s="231"/>
      <c r="AT60" s="231"/>
      <c r="AV60"/>
      <c r="AW60"/>
      <c r="AX60"/>
      <c r="AY60"/>
      <c r="AZ60"/>
      <c r="BA60"/>
      <c r="BB60"/>
      <c r="BC60"/>
    </row>
    <row r="61" spans="1:55" s="62" customFormat="1" ht="19.5" customHeight="1" x14ac:dyDescent="0.25">
      <c r="A61" s="61"/>
      <c r="B61" s="101">
        <v>51</v>
      </c>
      <c r="C61" s="225" t="s">
        <v>132</v>
      </c>
      <c r="D61" s="74"/>
      <c r="E61" s="66"/>
      <c r="F61" s="65"/>
      <c r="G61" s="66"/>
      <c r="H61" s="65"/>
      <c r="I61" s="66"/>
      <c r="J61" s="65">
        <v>32.100000000000009</v>
      </c>
      <c r="K61" s="66">
        <f t="shared" ref="K61:K62" si="14">J61/$J$80</f>
        <v>8.6394832458619272E-2</v>
      </c>
      <c r="L61" s="65">
        <f t="shared" si="5"/>
        <v>32.100000000000009</v>
      </c>
      <c r="M61" s="75">
        <f t="shared" si="12"/>
        <v>2.4720999264377002E-3</v>
      </c>
      <c r="N61" s="70"/>
      <c r="O61" s="66"/>
      <c r="P61" s="65"/>
      <c r="Q61" s="66"/>
      <c r="R61" s="65"/>
      <c r="S61" s="71"/>
      <c r="T61" s="65">
        <v>157.115073</v>
      </c>
      <c r="U61" s="71">
        <f t="shared" ref="U61" si="15">T61/$T$80</f>
        <v>9.5001739414134465E-2</v>
      </c>
      <c r="V61" s="96">
        <f t="shared" si="11"/>
        <v>157.115073</v>
      </c>
      <c r="W61" s="73">
        <f t="shared" si="13"/>
        <v>2.9558551090701096E-3</v>
      </c>
      <c r="X61" s="97">
        <v>10699.821524490631</v>
      </c>
      <c r="Y61" s="75">
        <f t="shared" si="7"/>
        <v>3.0546079247038404E-3</v>
      </c>
      <c r="Z61" s="61"/>
      <c r="AA61" s="257"/>
      <c r="AB61" s="257"/>
      <c r="AC61" s="269"/>
      <c r="AD61" s="257"/>
      <c r="AE61" s="257"/>
      <c r="AF61" s="257"/>
      <c r="AG61" s="257"/>
      <c r="AH61" s="257"/>
      <c r="AI61" s="257"/>
      <c r="AJ61" s="257"/>
      <c r="AK61" s="256"/>
      <c r="AL61" s="256"/>
      <c r="AM61" s="256"/>
      <c r="AN61" s="256"/>
      <c r="AO61" s="231"/>
      <c r="AP61" s="231"/>
      <c r="AQ61" s="231"/>
      <c r="AR61" s="231"/>
      <c r="AS61" s="231"/>
      <c r="AT61" s="231"/>
      <c r="AV61"/>
      <c r="AW61"/>
      <c r="AX61"/>
      <c r="AY61"/>
      <c r="AZ61"/>
      <c r="BA61"/>
      <c r="BB61"/>
      <c r="BC61"/>
    </row>
    <row r="62" spans="1:55" s="61" customFormat="1" ht="19.5" customHeight="1" x14ac:dyDescent="0.25">
      <c r="B62" s="101">
        <v>52</v>
      </c>
      <c r="C62" s="225" t="s">
        <v>133</v>
      </c>
      <c r="D62" s="74"/>
      <c r="E62" s="66"/>
      <c r="F62" s="65"/>
      <c r="G62" s="66"/>
      <c r="H62" s="65"/>
      <c r="I62" s="66"/>
      <c r="J62" s="65">
        <v>97.15</v>
      </c>
      <c r="K62" s="66">
        <f t="shared" si="14"/>
        <v>0.2614722110079396</v>
      </c>
      <c r="L62" s="65">
        <f t="shared" si="5"/>
        <v>97.15</v>
      </c>
      <c r="M62" s="75">
        <f t="shared" si="12"/>
        <v>7.4817603692654997E-3</v>
      </c>
      <c r="N62" s="70"/>
      <c r="O62" s="66"/>
      <c r="P62" s="65"/>
      <c r="Q62" s="66"/>
      <c r="R62" s="65"/>
      <c r="S62" s="71"/>
      <c r="T62" s="65">
        <v>461.16569299999998</v>
      </c>
      <c r="U62" s="71">
        <f>T62/$T$80</f>
        <v>0.27885003110506612</v>
      </c>
      <c r="V62" s="96">
        <f t="shared" si="11"/>
        <v>461.16569299999998</v>
      </c>
      <c r="W62" s="73">
        <f t="shared" si="13"/>
        <v>8.6760547142533395E-3</v>
      </c>
      <c r="X62" s="97">
        <v>31113.134614102157</v>
      </c>
      <c r="Y62" s="75">
        <f t="shared" si="7"/>
        <v>8.8822441885672617E-3</v>
      </c>
      <c r="AA62" s="257"/>
      <c r="AB62" s="257"/>
      <c r="AC62" s="269"/>
      <c r="AD62" s="257"/>
      <c r="AE62" s="257"/>
      <c r="AF62" s="257"/>
      <c r="AG62" s="257"/>
      <c r="AH62" s="257"/>
      <c r="AI62" s="257"/>
      <c r="AJ62" s="257"/>
      <c r="AK62" s="256"/>
      <c r="AL62" s="256"/>
      <c r="AM62" s="256"/>
      <c r="AN62" s="256"/>
      <c r="AO62" s="231"/>
      <c r="AP62" s="231"/>
      <c r="AQ62" s="231"/>
      <c r="AR62" s="231"/>
      <c r="AS62" s="231"/>
      <c r="AT62" s="231"/>
      <c r="AU62" s="62"/>
      <c r="AV62" s="12"/>
      <c r="AW62" s="12"/>
      <c r="AX62" s="12"/>
      <c r="AY62" s="12"/>
      <c r="AZ62" s="12"/>
      <c r="BA62" s="12"/>
      <c r="BB62" s="12"/>
      <c r="BC62" s="12"/>
    </row>
    <row r="63" spans="1:55" s="61" customFormat="1" ht="19.5" customHeight="1" x14ac:dyDescent="0.25">
      <c r="B63" s="101">
        <v>53</v>
      </c>
      <c r="C63" s="225" t="s">
        <v>159</v>
      </c>
      <c r="D63" s="74"/>
      <c r="E63" s="66"/>
      <c r="F63" s="65">
        <v>10.400000000000004</v>
      </c>
      <c r="G63" s="66">
        <f>F63/$F$80</f>
        <v>1.4458127455622589E-3</v>
      </c>
      <c r="H63" s="65"/>
      <c r="I63" s="66"/>
      <c r="J63" s="65"/>
      <c r="K63" s="66"/>
      <c r="L63" s="65">
        <f t="shared" si="5"/>
        <v>10.400000000000004</v>
      </c>
      <c r="M63" s="75">
        <f t="shared" si="12"/>
        <v>8.0092957118230797E-4</v>
      </c>
      <c r="N63" s="70"/>
      <c r="O63" s="66"/>
      <c r="P63" s="65">
        <v>65.621733000000006</v>
      </c>
      <c r="Q63" s="66">
        <f>P63/$P$80</f>
        <v>3.2168859595354433E-3</v>
      </c>
      <c r="R63" s="65"/>
      <c r="S63" s="71"/>
      <c r="T63" s="65"/>
      <c r="U63" s="71"/>
      <c r="V63" s="96">
        <f t="shared" si="11"/>
        <v>65.621733000000006</v>
      </c>
      <c r="W63" s="73">
        <f t="shared" si="13"/>
        <v>1.2345622291381594E-3</v>
      </c>
      <c r="X63" s="97">
        <v>6203.2347918132618</v>
      </c>
      <c r="Y63" s="75">
        <f t="shared" si="7"/>
        <v>1.7709127306937407E-3</v>
      </c>
      <c r="AA63" s="257"/>
      <c r="AB63" s="257"/>
      <c r="AC63" s="269"/>
      <c r="AD63" s="257"/>
      <c r="AE63" s="257"/>
      <c r="AF63" s="257"/>
      <c r="AG63" s="257"/>
      <c r="AH63" s="257"/>
      <c r="AI63" s="257"/>
      <c r="AJ63" s="257"/>
      <c r="AK63" s="256"/>
      <c r="AL63" s="256"/>
      <c r="AM63" s="256"/>
      <c r="AN63" s="256"/>
      <c r="AO63" s="231"/>
      <c r="AP63" s="231"/>
      <c r="AQ63" s="231"/>
      <c r="AR63" s="231"/>
      <c r="AS63" s="231"/>
      <c r="AT63" s="231"/>
      <c r="AU63" s="62"/>
      <c r="AV63" s="12"/>
      <c r="AW63" s="12"/>
      <c r="AX63" s="12"/>
      <c r="AY63" s="12"/>
      <c r="AZ63" s="12"/>
      <c r="BA63" s="12"/>
      <c r="BB63" s="12"/>
      <c r="BC63" s="12"/>
    </row>
    <row r="64" spans="1:55" s="62" customFormat="1" ht="19.5" customHeight="1" x14ac:dyDescent="0.25">
      <c r="A64" s="61"/>
      <c r="B64" s="101">
        <v>54</v>
      </c>
      <c r="C64" s="225" t="s">
        <v>134</v>
      </c>
      <c r="D64" s="74"/>
      <c r="E64" s="66"/>
      <c r="F64" s="65">
        <v>235.63000000000011</v>
      </c>
      <c r="G64" s="66">
        <f>F64/$F$80</f>
        <v>3.2757390118926449E-2</v>
      </c>
      <c r="H64" s="65"/>
      <c r="I64" s="66"/>
      <c r="J64" s="65"/>
      <c r="K64" s="66"/>
      <c r="L64" s="65">
        <f t="shared" si="5"/>
        <v>235.63000000000011</v>
      </c>
      <c r="M64" s="75">
        <f t="shared" si="12"/>
        <v>1.8146445659393006E-2</v>
      </c>
      <c r="N64" s="70"/>
      <c r="O64" s="66"/>
      <c r="P64" s="65">
        <v>2.507628</v>
      </c>
      <c r="Q64" s="66">
        <f>P64/$P$80</f>
        <v>1.229280748336522E-4</v>
      </c>
      <c r="R64" s="65"/>
      <c r="S64" s="71"/>
      <c r="T64" s="65"/>
      <c r="U64" s="71"/>
      <c r="V64" s="96">
        <f>N64+P64+R64+T64</f>
        <v>2.507628</v>
      </c>
      <c r="W64" s="73">
        <f t="shared" si="13"/>
        <v>4.7176791468297006E-5</v>
      </c>
      <c r="X64" s="97">
        <v>21851.519903342807</v>
      </c>
      <c r="Y64" s="75">
        <f t="shared" si="7"/>
        <v>6.2382186198897543E-3</v>
      </c>
      <c r="Z64" s="61"/>
      <c r="AA64" s="257"/>
      <c r="AB64" s="257"/>
      <c r="AC64" s="269"/>
      <c r="AD64" s="257"/>
      <c r="AE64" s="257"/>
      <c r="AF64" s="257"/>
      <c r="AG64" s="257"/>
      <c r="AH64" s="257"/>
      <c r="AI64" s="257"/>
      <c r="AJ64" s="257"/>
      <c r="AK64" s="256"/>
      <c r="AL64" s="256"/>
      <c r="AM64" s="256"/>
      <c r="AN64" s="256"/>
      <c r="AO64" s="231"/>
      <c r="AP64" s="231"/>
      <c r="AQ64" s="231"/>
      <c r="AR64" s="231"/>
      <c r="AS64" s="231"/>
      <c r="AT64" s="231"/>
      <c r="AV64"/>
      <c r="AW64"/>
      <c r="AX64"/>
      <c r="AY64"/>
      <c r="AZ64"/>
      <c r="BA64"/>
      <c r="BB64"/>
      <c r="BC64"/>
    </row>
    <row r="65" spans="1:55" s="62" customFormat="1" ht="19.5" customHeight="1" x14ac:dyDescent="0.25">
      <c r="A65" s="61"/>
      <c r="B65" s="101">
        <v>55</v>
      </c>
      <c r="C65" s="225" t="s">
        <v>135</v>
      </c>
      <c r="D65" s="74"/>
      <c r="E65" s="66"/>
      <c r="F65" s="65">
        <v>616</v>
      </c>
      <c r="G65" s="66">
        <f>F65/$F$80</f>
        <v>8.5636601083302996E-2</v>
      </c>
      <c r="H65" s="65"/>
      <c r="I65" s="66"/>
      <c r="J65" s="65"/>
      <c r="K65" s="66"/>
      <c r="L65" s="65">
        <f t="shared" si="5"/>
        <v>616</v>
      </c>
      <c r="M65" s="75">
        <f t="shared" si="12"/>
        <v>4.7439674600798225E-2</v>
      </c>
      <c r="N65" s="70"/>
      <c r="O65" s="66"/>
      <c r="P65" s="65">
        <v>3.5166429999999997</v>
      </c>
      <c r="Q65" s="66">
        <f>P65/$P$80</f>
        <v>1.7239166011355717E-4</v>
      </c>
      <c r="R65" s="65"/>
      <c r="S65" s="71"/>
      <c r="T65" s="65"/>
      <c r="U65" s="71"/>
      <c r="V65" s="96">
        <f t="shared" si="11"/>
        <v>3.5166429999999997</v>
      </c>
      <c r="W65" s="73">
        <f t="shared" si="13"/>
        <v>6.6159706894103259E-5</v>
      </c>
      <c r="X65" s="97">
        <v>55939.294819276554</v>
      </c>
      <c r="Y65" s="75">
        <f t="shared" si="7"/>
        <v>1.5969669481514188E-2</v>
      </c>
      <c r="Z65" s="61"/>
      <c r="AA65" s="257"/>
      <c r="AB65" s="257"/>
      <c r="AC65" s="269"/>
      <c r="AD65" s="257"/>
      <c r="AE65" s="257"/>
      <c r="AF65" s="257"/>
      <c r="AG65" s="257"/>
      <c r="AH65" s="257"/>
      <c r="AI65" s="257"/>
      <c r="AJ65" s="257"/>
      <c r="AK65" s="256"/>
      <c r="AL65" s="256"/>
      <c r="AM65" s="256"/>
      <c r="AN65" s="256"/>
      <c r="AO65" s="231"/>
      <c r="AP65" s="231"/>
      <c r="AQ65" s="231"/>
      <c r="AR65" s="231"/>
      <c r="AS65" s="231"/>
      <c r="AT65" s="231"/>
      <c r="AV65"/>
      <c r="AW65"/>
      <c r="AX65"/>
      <c r="AY65"/>
      <c r="AZ65"/>
      <c r="BA65"/>
      <c r="BB65"/>
      <c r="BC65"/>
    </row>
    <row r="66" spans="1:55" s="62" customFormat="1" ht="19.5" customHeight="1" x14ac:dyDescent="0.25">
      <c r="A66" s="61"/>
      <c r="B66" s="101">
        <v>56</v>
      </c>
      <c r="C66" s="225" t="s">
        <v>136</v>
      </c>
      <c r="D66" s="74"/>
      <c r="E66" s="66"/>
      <c r="F66" s="74">
        <v>38.940000000000019</v>
      </c>
      <c r="G66" s="66">
        <f>F66/$F$80</f>
        <v>5.4134565684802278E-3</v>
      </c>
      <c r="H66" s="65"/>
      <c r="I66" s="66"/>
      <c r="J66" s="65"/>
      <c r="K66" s="66"/>
      <c r="L66" s="65">
        <f t="shared" si="5"/>
        <v>38.940000000000019</v>
      </c>
      <c r="M66" s="75">
        <f t="shared" si="12"/>
        <v>2.9988651444076034E-3</v>
      </c>
      <c r="N66" s="70"/>
      <c r="O66" s="66"/>
      <c r="P66" s="65">
        <v>265.72700799999996</v>
      </c>
      <c r="Q66" s="66">
        <f>P66/$P$80</f>
        <v>1.3026377726180474E-2</v>
      </c>
      <c r="R66" s="65"/>
      <c r="S66" s="71"/>
      <c r="T66" s="65"/>
      <c r="U66" s="71"/>
      <c r="V66" s="96">
        <f>N66+P66+R66+T66</f>
        <v>265.72700799999996</v>
      </c>
      <c r="W66" s="224">
        <f t="shared" si="13"/>
        <v>4.9992054817981323E-3</v>
      </c>
      <c r="X66" s="97">
        <v>8926.5691997632275</v>
      </c>
      <c r="Y66" s="75">
        <f t="shared" si="7"/>
        <v>2.5483760598812451E-3</v>
      </c>
      <c r="Z66" s="61"/>
      <c r="AA66" s="257"/>
      <c r="AB66" s="257"/>
      <c r="AC66" s="269"/>
      <c r="AD66" s="257"/>
      <c r="AE66" s="257"/>
      <c r="AF66" s="257"/>
      <c r="AG66" s="257"/>
      <c r="AH66" s="257"/>
      <c r="AI66" s="257"/>
      <c r="AJ66" s="257"/>
      <c r="AK66" s="256"/>
      <c r="AL66" s="256"/>
      <c r="AM66" s="256"/>
      <c r="AN66" s="256"/>
      <c r="AO66" s="231"/>
      <c r="AP66" s="231"/>
      <c r="AQ66" s="231"/>
      <c r="AR66" s="231"/>
      <c r="AS66" s="231"/>
      <c r="AT66" s="231"/>
      <c r="AV66"/>
      <c r="AW66"/>
      <c r="AX66"/>
      <c r="AY66"/>
      <c r="AZ66"/>
      <c r="BA66"/>
      <c r="BB66"/>
      <c r="BC66"/>
    </row>
    <row r="67" spans="1:55" s="62" customFormat="1" ht="19.5" customHeight="1" x14ac:dyDescent="0.25">
      <c r="A67" s="61"/>
      <c r="B67" s="101">
        <v>57</v>
      </c>
      <c r="C67" s="225" t="s">
        <v>137</v>
      </c>
      <c r="D67" s="74"/>
      <c r="E67" s="66"/>
      <c r="F67" s="74">
        <v>69.087999999999994</v>
      </c>
      <c r="G67" s="66">
        <f>F67/$F$80</f>
        <v>9.604645285135124E-3</v>
      </c>
      <c r="H67" s="65"/>
      <c r="I67" s="66"/>
      <c r="J67" s="65"/>
      <c r="K67" s="66"/>
      <c r="L67" s="65">
        <f t="shared" si="5"/>
        <v>69.087999999999994</v>
      </c>
      <c r="M67" s="75">
        <f t="shared" si="12"/>
        <v>5.3206367513310834E-3</v>
      </c>
      <c r="N67" s="70"/>
      <c r="O67" s="66"/>
      <c r="P67" s="65">
        <v>47.669619999999995</v>
      </c>
      <c r="Q67" s="66">
        <f>P67/$P$80</f>
        <v>2.3368436684595012E-3</v>
      </c>
      <c r="R67" s="65"/>
      <c r="S67" s="71"/>
      <c r="T67" s="65"/>
      <c r="U67" s="71"/>
      <c r="V67" s="96">
        <f>N67+P67+R67+T67</f>
        <v>47.669619999999995</v>
      </c>
      <c r="W67" s="224">
        <f t="shared" si="13"/>
        <v>8.9682350097899683E-4</v>
      </c>
      <c r="X67" s="97">
        <v>29076.082100823543</v>
      </c>
      <c r="Y67" s="75">
        <f t="shared" si="7"/>
        <v>8.3007020819203057E-3</v>
      </c>
      <c r="Z67" s="61"/>
      <c r="AA67" s="257"/>
      <c r="AB67" s="257"/>
      <c r="AC67" s="269"/>
      <c r="AD67" s="257"/>
      <c r="AE67" s="257"/>
      <c r="AF67" s="257"/>
      <c r="AG67" s="257"/>
      <c r="AH67" s="257"/>
      <c r="AI67" s="257"/>
      <c r="AJ67" s="257"/>
      <c r="AK67" s="256"/>
      <c r="AL67" s="256"/>
      <c r="AM67" s="256"/>
      <c r="AN67" s="256"/>
      <c r="AO67" s="231"/>
      <c r="AP67" s="231"/>
      <c r="AQ67" s="231"/>
      <c r="AR67" s="231"/>
      <c r="AS67" s="231"/>
      <c r="AT67" s="231"/>
      <c r="AV67"/>
      <c r="AW67"/>
      <c r="AX67"/>
      <c r="AY67"/>
      <c r="AZ67"/>
      <c r="BA67"/>
      <c r="BB67"/>
      <c r="BC67"/>
    </row>
    <row r="68" spans="1:55" s="62" customFormat="1" ht="19.5" customHeight="1" x14ac:dyDescent="0.25">
      <c r="A68" s="61"/>
      <c r="B68" s="101">
        <v>58</v>
      </c>
      <c r="C68" s="225" t="s">
        <v>138</v>
      </c>
      <c r="D68" s="74">
        <v>59.199999999999939</v>
      </c>
      <c r="E68" s="66">
        <f>D68/$D$73</f>
        <v>1.6428239811230635E-2</v>
      </c>
      <c r="F68" s="74"/>
      <c r="G68" s="66"/>
      <c r="H68" s="65"/>
      <c r="I68" s="66"/>
      <c r="J68" s="65"/>
      <c r="K68" s="66"/>
      <c r="L68" s="65">
        <f t="shared" si="5"/>
        <v>59.199999999999939</v>
      </c>
      <c r="M68" s="75">
        <f t="shared" si="12"/>
        <v>4.5591375590377471E-3</v>
      </c>
      <c r="N68" s="70">
        <v>263.52276899999993</v>
      </c>
      <c r="O68" s="66">
        <f>N68/$N$80</f>
        <v>8.6862625935047715E-3</v>
      </c>
      <c r="P68" s="65"/>
      <c r="Q68" s="66"/>
      <c r="R68" s="65"/>
      <c r="S68" s="71"/>
      <c r="T68" s="65"/>
      <c r="U68" s="71"/>
      <c r="V68" s="96">
        <f t="shared" ref="V68:V71" si="16">N68+P68+R68+T68</f>
        <v>263.52276899999993</v>
      </c>
      <c r="W68" s="224">
        <f t="shared" si="13"/>
        <v>4.9577364426706032E-3</v>
      </c>
      <c r="X68" s="97">
        <v>12114.53134956875</v>
      </c>
      <c r="Y68" s="75">
        <f t="shared" si="7"/>
        <v>3.4584823101736226E-3</v>
      </c>
      <c r="Z68" s="61"/>
      <c r="AA68" s="257"/>
      <c r="AB68" s="257"/>
      <c r="AC68" s="269"/>
      <c r="AD68" s="257"/>
      <c r="AE68" s="257"/>
      <c r="AF68" s="257"/>
      <c r="AG68" s="257"/>
      <c r="AH68" s="257"/>
      <c r="AI68" s="257"/>
      <c r="AJ68" s="257"/>
      <c r="AK68" s="256"/>
      <c r="AL68" s="256"/>
      <c r="AM68" s="256"/>
      <c r="AN68" s="256"/>
      <c r="AO68" s="231"/>
      <c r="AP68" s="231"/>
      <c r="AQ68" s="231"/>
      <c r="AR68" s="231"/>
      <c r="AS68" s="231"/>
      <c r="AT68" s="231"/>
      <c r="AV68"/>
      <c r="AW68"/>
      <c r="AX68"/>
      <c r="AY68"/>
      <c r="AZ68"/>
      <c r="BA68"/>
      <c r="BB68"/>
      <c r="BC68"/>
    </row>
    <row r="69" spans="1:55" s="62" customFormat="1" ht="19.5" customHeight="1" x14ac:dyDescent="0.25">
      <c r="A69" s="61"/>
      <c r="B69" s="101">
        <v>59</v>
      </c>
      <c r="C69" s="225" t="s">
        <v>103</v>
      </c>
      <c r="D69" s="74">
        <v>441.54900000000004</v>
      </c>
      <c r="E69" s="66">
        <f>D69/$D$73</f>
        <v>0.12253163615555884</v>
      </c>
      <c r="F69" s="74"/>
      <c r="G69" s="66"/>
      <c r="H69" s="65"/>
      <c r="I69" s="66"/>
      <c r="J69" s="65"/>
      <c r="K69" s="66"/>
      <c r="L69" s="65">
        <f t="shared" si="5"/>
        <v>441.54900000000004</v>
      </c>
      <c r="M69" s="75">
        <f t="shared" si="12"/>
        <v>3.4004774156343925E-2</v>
      </c>
      <c r="N69" s="70">
        <v>2374.9296000000004</v>
      </c>
      <c r="O69" s="66">
        <f>N69/$N$80</f>
        <v>7.8282655517661393E-2</v>
      </c>
      <c r="P69" s="65"/>
      <c r="Q69" s="66"/>
      <c r="R69" s="65"/>
      <c r="S69" s="71"/>
      <c r="T69" s="65"/>
      <c r="U69" s="71"/>
      <c r="V69" s="96">
        <f t="shared" si="16"/>
        <v>2374.9296000000004</v>
      </c>
      <c r="W69" s="224">
        <f t="shared" si="13"/>
        <v>4.4680294880694436E-2</v>
      </c>
      <c r="X69" s="97">
        <v>357450.18961082445</v>
      </c>
      <c r="Y69" s="75">
        <f t="shared" si="7"/>
        <v>0.10204564434770734</v>
      </c>
      <c r="Z69" s="61"/>
      <c r="AA69" s="257"/>
      <c r="AB69" s="257"/>
      <c r="AC69" s="269"/>
      <c r="AD69" s="257"/>
      <c r="AE69" s="257"/>
      <c r="AF69" s="257"/>
      <c r="AG69" s="257"/>
      <c r="AH69" s="257"/>
      <c r="AI69" s="257"/>
      <c r="AJ69" s="257"/>
      <c r="AK69" s="256"/>
      <c r="AL69" s="256"/>
      <c r="AM69" s="256"/>
      <c r="AN69" s="256"/>
      <c r="AO69" s="231"/>
      <c r="AP69" s="231"/>
      <c r="AQ69" s="231"/>
      <c r="AR69" s="231"/>
      <c r="AS69" s="231"/>
      <c r="AT69" s="231"/>
      <c r="AV69"/>
      <c r="AW69"/>
      <c r="AX69"/>
      <c r="AY69"/>
      <c r="AZ69"/>
      <c r="BA69"/>
      <c r="BB69"/>
      <c r="BC69"/>
    </row>
    <row r="70" spans="1:55" s="62" customFormat="1" ht="19.5" customHeight="1" x14ac:dyDescent="0.25">
      <c r="A70" s="61"/>
      <c r="B70" s="101">
        <v>60</v>
      </c>
      <c r="C70" s="225" t="s">
        <v>139</v>
      </c>
      <c r="D70" s="74"/>
      <c r="E70" s="66"/>
      <c r="F70" s="74"/>
      <c r="G70" s="66"/>
      <c r="H70" s="65">
        <v>20</v>
      </c>
      <c r="I70" s="66">
        <f>H70/$H$80</f>
        <v>6.9198166248594414E-2</v>
      </c>
      <c r="J70" s="65"/>
      <c r="K70" s="66"/>
      <c r="L70" s="65">
        <f t="shared" si="5"/>
        <v>20</v>
      </c>
      <c r="M70" s="75">
        <f t="shared" si="12"/>
        <v>1.5402491753505917E-3</v>
      </c>
      <c r="N70" s="70"/>
      <c r="O70" s="66"/>
      <c r="P70" s="65"/>
      <c r="Q70" s="66"/>
      <c r="R70" s="65">
        <v>47.733422000000004</v>
      </c>
      <c r="S70" s="71">
        <f>R70/$R$80</f>
        <v>6.2559370047955337E-2</v>
      </c>
      <c r="T70" s="65"/>
      <c r="U70" s="71"/>
      <c r="V70" s="96">
        <f t="shared" si="16"/>
        <v>47.733422000000004</v>
      </c>
      <c r="W70" s="224">
        <f t="shared" si="13"/>
        <v>8.9802382800089199E-4</v>
      </c>
      <c r="X70" s="97">
        <v>11321.060487774997</v>
      </c>
      <c r="Y70" s="75">
        <f t="shared" si="7"/>
        <v>3.2319605521322274E-3</v>
      </c>
      <c r="Z70" s="61"/>
      <c r="AA70" s="257"/>
      <c r="AB70" s="257"/>
      <c r="AC70" s="269"/>
      <c r="AD70" s="257"/>
      <c r="AE70" s="257"/>
      <c r="AF70" s="257"/>
      <c r="AG70" s="257"/>
      <c r="AH70" s="257"/>
      <c r="AI70" s="257"/>
      <c r="AJ70" s="257"/>
      <c r="AK70" s="256"/>
      <c r="AL70" s="256"/>
      <c r="AM70" s="256"/>
      <c r="AN70" s="256"/>
      <c r="AO70" s="231"/>
      <c r="AP70" s="231"/>
      <c r="AQ70" s="231"/>
      <c r="AR70" s="231"/>
      <c r="AS70" s="231"/>
      <c r="AT70" s="231"/>
      <c r="AV70"/>
      <c r="AW70"/>
      <c r="AX70"/>
      <c r="AY70"/>
      <c r="AZ70"/>
      <c r="BA70"/>
      <c r="BB70"/>
      <c r="BC70"/>
    </row>
    <row r="71" spans="1:55" s="62" customFormat="1" ht="19.5" customHeight="1" x14ac:dyDescent="0.25">
      <c r="A71" s="61"/>
      <c r="B71" s="101">
        <v>61</v>
      </c>
      <c r="C71" s="225" t="s">
        <v>140</v>
      </c>
      <c r="D71" s="74"/>
      <c r="E71" s="66"/>
      <c r="F71" s="74">
        <v>300</v>
      </c>
      <c r="G71" s="66">
        <f>F71/$F$80</f>
        <v>4.1706136891218992E-2</v>
      </c>
      <c r="H71" s="65"/>
      <c r="I71" s="66"/>
      <c r="J71" s="65"/>
      <c r="K71" s="66"/>
      <c r="L71" s="65">
        <f t="shared" si="5"/>
        <v>300</v>
      </c>
      <c r="M71" s="75">
        <f t="shared" si="12"/>
        <v>2.3103737630258876E-2</v>
      </c>
      <c r="N71" s="70"/>
      <c r="O71" s="66"/>
      <c r="P71" s="65">
        <v>1628.112805</v>
      </c>
      <c r="Q71" s="66">
        <f>P71/$P$80</f>
        <v>7.981278432473532E-2</v>
      </c>
      <c r="R71" s="65"/>
      <c r="S71" s="71"/>
      <c r="T71" s="65"/>
      <c r="U71" s="71"/>
      <c r="V71" s="96">
        <f t="shared" si="16"/>
        <v>1628.112805</v>
      </c>
      <c r="W71" s="224">
        <f t="shared" si="13"/>
        <v>3.0630196459901188E-2</v>
      </c>
      <c r="X71" s="97">
        <v>89324.885177036427</v>
      </c>
      <c r="Y71" s="75">
        <f t="shared" si="7"/>
        <v>2.550065919422196E-2</v>
      </c>
      <c r="Z71" s="61"/>
      <c r="AA71" s="257"/>
      <c r="AB71" s="257"/>
      <c r="AC71" s="269"/>
      <c r="AD71" s="257"/>
      <c r="AE71" s="257"/>
      <c r="AF71" s="257"/>
      <c r="AG71" s="257"/>
      <c r="AH71" s="257"/>
      <c r="AI71" s="257"/>
      <c r="AJ71" s="257"/>
      <c r="AK71" s="256"/>
      <c r="AL71" s="256"/>
      <c r="AM71" s="256"/>
      <c r="AN71" s="256"/>
      <c r="AO71" s="231"/>
      <c r="AP71" s="231"/>
      <c r="AQ71" s="231"/>
      <c r="AR71" s="231"/>
      <c r="AS71" s="231"/>
      <c r="AT71" s="231"/>
      <c r="AV71"/>
      <c r="AW71"/>
      <c r="AX71"/>
      <c r="AY71"/>
      <c r="AZ71"/>
      <c r="BA71"/>
      <c r="BB71"/>
      <c r="BC71"/>
    </row>
    <row r="72" spans="1:55" s="62" customFormat="1" ht="19.5" customHeight="1" thickBot="1" x14ac:dyDescent="0.3">
      <c r="A72" s="61"/>
      <c r="B72" s="101">
        <v>62</v>
      </c>
      <c r="C72" s="227" t="s">
        <v>141</v>
      </c>
      <c r="D72" s="74"/>
      <c r="E72" s="66"/>
      <c r="F72" s="74">
        <v>202.63999999999993</v>
      </c>
      <c r="G72" s="66">
        <f>F72/$F$80</f>
        <v>2.8171105265455378E-2</v>
      </c>
      <c r="H72" s="65"/>
      <c r="I72" s="66"/>
      <c r="J72" s="65"/>
      <c r="K72" s="66"/>
      <c r="L72" s="65">
        <f t="shared" si="5"/>
        <v>202.63999999999993</v>
      </c>
      <c r="M72" s="75">
        <f t="shared" si="12"/>
        <v>1.560580464465219E-2</v>
      </c>
      <c r="N72" s="70"/>
      <c r="O72" s="66"/>
      <c r="P72" s="65">
        <v>323.70947899999999</v>
      </c>
      <c r="Q72" s="66">
        <f>P72/$P$80</f>
        <v>1.5868774419042442E-2</v>
      </c>
      <c r="R72" s="65"/>
      <c r="S72" s="71"/>
      <c r="T72" s="65"/>
      <c r="U72" s="71"/>
      <c r="V72" s="96">
        <f>N72+P72+R72+T72</f>
        <v>323.70947899999999</v>
      </c>
      <c r="W72" s="224">
        <f t="shared" si="13"/>
        <v>6.0900478807439009E-3</v>
      </c>
      <c r="X72" s="343">
        <v>42398.583907395063</v>
      </c>
      <c r="Y72" s="75">
        <f>X72/$X$80</f>
        <v>1.2104038380763092E-2</v>
      </c>
      <c r="Z72" s="61"/>
      <c r="AA72" s="257"/>
      <c r="AB72" s="269"/>
      <c r="AC72" s="257"/>
      <c r="AD72" s="257"/>
      <c r="AE72" s="257"/>
      <c r="AF72" s="256"/>
      <c r="AG72" s="256"/>
      <c r="AH72" s="256"/>
      <c r="AI72" s="256"/>
      <c r="AJ72" s="256"/>
      <c r="AK72" s="256"/>
      <c r="AL72" s="256"/>
      <c r="AM72" s="256"/>
      <c r="AN72" s="256"/>
      <c r="AO72" s="231"/>
      <c r="AP72" s="231"/>
      <c r="AQ72" s="231"/>
      <c r="AR72" s="231"/>
      <c r="AS72" s="231"/>
      <c r="AT72" s="231"/>
      <c r="AV72"/>
      <c r="AW72"/>
      <c r="AX72"/>
      <c r="AY72"/>
      <c r="AZ72"/>
      <c r="BA72"/>
      <c r="BB72"/>
      <c r="BC72"/>
    </row>
    <row r="73" spans="1:55" s="62" customFormat="1" ht="19.5" customHeight="1" thickTop="1" thickBot="1" x14ac:dyDescent="0.3">
      <c r="A73" s="61"/>
      <c r="B73" s="102"/>
      <c r="C73" s="103" t="s">
        <v>2</v>
      </c>
      <c r="D73" s="104">
        <f>SUM(D16:D72)</f>
        <v>3603.5509999999986</v>
      </c>
      <c r="E73" s="105"/>
      <c r="F73" s="104">
        <f>SUM(F16:F72)</f>
        <v>7073.438000000001</v>
      </c>
      <c r="G73" s="105"/>
      <c r="H73" s="104">
        <f>SUM(H16:H72)</f>
        <v>289.02499999999998</v>
      </c>
      <c r="I73" s="105"/>
      <c r="J73" s="104">
        <f>SUM(J16:J72)</f>
        <v>371.55000000000018</v>
      </c>
      <c r="K73" s="106"/>
      <c r="L73" s="104">
        <f>SUM(L16:L72)</f>
        <v>11337.563999999998</v>
      </c>
      <c r="M73" s="84">
        <f>SUM(M16:M40)+SUM(M41:M65)</f>
        <v>0.78600047501284576</v>
      </c>
      <c r="N73" s="104">
        <f>SUM(N16:N72)</f>
        <v>20111.654735937496</v>
      </c>
      <c r="O73" s="105"/>
      <c r="P73" s="104">
        <f>SUM(P16:P72)</f>
        <v>20306.158775000004</v>
      </c>
      <c r="Q73" s="105"/>
      <c r="R73" s="104">
        <f>SUM(R16:R72)</f>
        <v>763.009953</v>
      </c>
      <c r="S73" s="106"/>
      <c r="T73" s="104">
        <f>SUM(T16:T72)</f>
        <v>1653.8125929999997</v>
      </c>
      <c r="U73" s="106"/>
      <c r="V73" s="104">
        <f>SUM(V16:V72)</f>
        <v>42834.63605693751</v>
      </c>
      <c r="W73" s="84">
        <f>SUM(W16:W40)+SUM(W41:W72)</f>
        <v>0.80586143274781419</v>
      </c>
      <c r="X73" s="104">
        <f>SUM(X16:X72)</f>
        <v>3067456.6979068574</v>
      </c>
      <c r="Y73" s="84">
        <f>SUM(Y16:Y40)+SUM(Y41:Y72)</f>
        <v>0.87570409624736401</v>
      </c>
      <c r="Z73" s="61"/>
      <c r="AA73" s="257"/>
      <c r="AB73" s="269"/>
      <c r="AC73" s="257"/>
      <c r="AD73" s="257"/>
      <c r="AE73" s="257"/>
      <c r="AF73" s="256"/>
      <c r="AG73" s="256"/>
      <c r="AH73" s="256"/>
      <c r="AI73" s="256"/>
      <c r="AJ73" s="256"/>
      <c r="AK73" s="256"/>
      <c r="AL73" s="256"/>
      <c r="AM73" s="256"/>
      <c r="AN73" s="256"/>
      <c r="AO73" s="231"/>
      <c r="AP73" s="231"/>
      <c r="AQ73" s="231"/>
      <c r="AR73" s="231"/>
      <c r="AS73" s="231"/>
      <c r="AT73" s="231"/>
      <c r="AV73"/>
      <c r="AW73"/>
      <c r="AX73"/>
      <c r="AY73"/>
      <c r="AZ73"/>
      <c r="BA73"/>
      <c r="BB73"/>
      <c r="BC73"/>
    </row>
    <row r="74" spans="1:55" s="62" customFormat="1" ht="19.5" customHeight="1" x14ac:dyDescent="0.25">
      <c r="A74" s="61"/>
      <c r="B74" s="90"/>
      <c r="C74" s="107"/>
      <c r="D74" s="108"/>
      <c r="E74" s="109"/>
      <c r="F74" s="108"/>
      <c r="G74" s="109"/>
      <c r="H74" s="108"/>
      <c r="I74" s="109"/>
      <c r="J74" s="109"/>
      <c r="K74" s="109"/>
      <c r="L74" s="110"/>
      <c r="M74" s="111"/>
      <c r="N74" s="108"/>
      <c r="O74" s="109"/>
      <c r="P74" s="108"/>
      <c r="Q74" s="109"/>
      <c r="R74" s="108"/>
      <c r="S74" s="109"/>
      <c r="T74" s="109"/>
      <c r="U74" s="109"/>
      <c r="V74" s="110"/>
      <c r="W74" s="111"/>
      <c r="X74" s="110"/>
      <c r="Y74" s="112"/>
      <c r="Z74" s="61"/>
      <c r="AA74" s="257"/>
      <c r="AB74" s="257"/>
      <c r="AC74" s="257"/>
      <c r="AD74" s="257"/>
      <c r="AE74" s="257"/>
      <c r="AF74" s="270"/>
      <c r="AG74" s="270"/>
      <c r="AH74" s="270"/>
      <c r="AI74" s="270"/>
      <c r="AJ74" s="270"/>
      <c r="AK74" s="270"/>
      <c r="AL74" s="270"/>
      <c r="AM74" s="270"/>
      <c r="AN74" s="270"/>
      <c r="AO74" s="234"/>
      <c r="AP74" s="232"/>
      <c r="AQ74" s="231"/>
      <c r="AR74" s="231"/>
      <c r="AS74" s="231"/>
      <c r="AT74" s="232"/>
      <c r="AV74"/>
      <c r="AW74"/>
      <c r="AX74"/>
      <c r="AY74"/>
      <c r="AZ74"/>
      <c r="BA74"/>
      <c r="BB74"/>
      <c r="BC74"/>
    </row>
    <row r="75" spans="1:55" s="62" customFormat="1" ht="19.5" customHeight="1" x14ac:dyDescent="0.25">
      <c r="A75" s="61"/>
      <c r="B75" s="228"/>
      <c r="C75" s="114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15"/>
      <c r="Y75" s="92"/>
      <c r="Z75" s="61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33"/>
      <c r="AV75"/>
      <c r="AW75"/>
      <c r="AX75"/>
      <c r="AY75"/>
      <c r="AZ75"/>
      <c r="BA75"/>
      <c r="BB75"/>
      <c r="BC75"/>
    </row>
    <row r="76" spans="1:55" s="62" customFormat="1" ht="19.5" customHeight="1" x14ac:dyDescent="0.25">
      <c r="A76" s="61"/>
      <c r="B76" s="116"/>
      <c r="C76" s="107"/>
      <c r="D76" s="91"/>
      <c r="E76" s="109"/>
      <c r="F76" s="91"/>
      <c r="G76" s="109"/>
      <c r="H76" s="109"/>
      <c r="I76" s="109"/>
      <c r="J76" s="109"/>
      <c r="K76" s="109"/>
      <c r="L76" s="110"/>
      <c r="M76" s="109"/>
      <c r="N76" s="94"/>
      <c r="O76" s="94"/>
      <c r="P76" s="94"/>
      <c r="Q76" s="109"/>
      <c r="R76" s="109"/>
      <c r="S76" s="109"/>
      <c r="T76" s="109"/>
      <c r="U76" s="109"/>
      <c r="V76" s="110"/>
      <c r="W76" s="109"/>
      <c r="X76" s="110"/>
      <c r="Y76" s="112"/>
      <c r="Z76" s="61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33"/>
      <c r="AV76"/>
      <c r="AW76"/>
      <c r="AX76"/>
      <c r="AY76"/>
      <c r="AZ76"/>
      <c r="BA76"/>
      <c r="BB76"/>
      <c r="BC76"/>
    </row>
    <row r="77" spans="1:55" s="61" customFormat="1" ht="19.5" customHeight="1" thickBot="1" x14ac:dyDescent="0.3">
      <c r="B77" s="95" t="s">
        <v>177</v>
      </c>
      <c r="C77" s="107"/>
      <c r="D77" s="108"/>
      <c r="E77" s="109"/>
      <c r="F77" s="108"/>
      <c r="G77" s="109"/>
      <c r="H77" s="109"/>
      <c r="I77" s="109"/>
      <c r="J77" s="109"/>
      <c r="K77" s="109"/>
      <c r="L77" s="110"/>
      <c r="M77" s="109"/>
      <c r="N77" s="108"/>
      <c r="O77" s="109"/>
      <c r="P77" s="108"/>
      <c r="Q77" s="109"/>
      <c r="R77" s="109"/>
      <c r="S77" s="109"/>
      <c r="T77" s="109"/>
      <c r="U77" s="109"/>
      <c r="V77" s="110"/>
      <c r="W77" s="109"/>
      <c r="X77" s="110"/>
      <c r="Y77" s="112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33"/>
      <c r="AP77" s="62"/>
      <c r="AQ77" s="62"/>
      <c r="AR77" s="62"/>
      <c r="AS77" s="62"/>
      <c r="AT77" s="62"/>
      <c r="AU77" s="62"/>
      <c r="AV77" s="12"/>
      <c r="AW77" s="12"/>
      <c r="AX77" s="12"/>
      <c r="AY77" s="12"/>
      <c r="AZ77" s="12"/>
      <c r="BA77" s="12"/>
      <c r="BB77" s="12"/>
      <c r="BC77" s="12"/>
    </row>
    <row r="78" spans="1:55" s="62" customFormat="1" ht="19.5" customHeight="1" x14ac:dyDescent="0.25">
      <c r="A78" s="61"/>
      <c r="B78" s="366"/>
      <c r="C78" s="368" t="s">
        <v>8</v>
      </c>
      <c r="D78" s="356" t="s">
        <v>173</v>
      </c>
      <c r="E78" s="357"/>
      <c r="F78" s="357"/>
      <c r="G78" s="357"/>
      <c r="H78" s="357"/>
      <c r="I78" s="357"/>
      <c r="J78" s="357"/>
      <c r="K78" s="357"/>
      <c r="L78" s="357"/>
      <c r="M78" s="357"/>
      <c r="N78" s="363" t="s">
        <v>174</v>
      </c>
      <c r="O78" s="357"/>
      <c r="P78" s="357"/>
      <c r="Q78" s="357"/>
      <c r="R78" s="357"/>
      <c r="S78" s="357"/>
      <c r="T78" s="357"/>
      <c r="U78" s="357"/>
      <c r="V78" s="357"/>
      <c r="W78" s="357"/>
      <c r="X78" s="363" t="s">
        <v>175</v>
      </c>
      <c r="Y78" s="364"/>
      <c r="Z78" s="61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33"/>
      <c r="AV78"/>
      <c r="AW78"/>
      <c r="AX78"/>
      <c r="AY78"/>
      <c r="AZ78"/>
      <c r="BA78"/>
      <c r="BB78"/>
      <c r="BC78"/>
    </row>
    <row r="79" spans="1:55" s="62" customFormat="1" ht="19.5" customHeight="1" thickBot="1" x14ac:dyDescent="0.3">
      <c r="A79" s="61"/>
      <c r="B79" s="367"/>
      <c r="C79" s="369"/>
      <c r="D79" s="303" t="s">
        <v>0</v>
      </c>
      <c r="E79" s="313" t="s">
        <v>6</v>
      </c>
      <c r="F79" s="314" t="s">
        <v>1</v>
      </c>
      <c r="G79" s="313" t="s">
        <v>6</v>
      </c>
      <c r="H79" s="314" t="s">
        <v>66</v>
      </c>
      <c r="I79" s="315" t="s">
        <v>6</v>
      </c>
      <c r="J79" s="316" t="s">
        <v>78</v>
      </c>
      <c r="K79" s="315" t="s">
        <v>6</v>
      </c>
      <c r="L79" s="314" t="s">
        <v>2</v>
      </c>
      <c r="M79" s="317" t="s">
        <v>6</v>
      </c>
      <c r="N79" s="302" t="s">
        <v>0</v>
      </c>
      <c r="O79" s="313" t="s">
        <v>6</v>
      </c>
      <c r="P79" s="318" t="s">
        <v>1</v>
      </c>
      <c r="Q79" s="313" t="s">
        <v>6</v>
      </c>
      <c r="R79" s="314" t="s">
        <v>66</v>
      </c>
      <c r="S79" s="315" t="s">
        <v>6</v>
      </c>
      <c r="T79" s="314" t="s">
        <v>79</v>
      </c>
      <c r="U79" s="315" t="s">
        <v>6</v>
      </c>
      <c r="V79" s="314" t="s">
        <v>2</v>
      </c>
      <c r="W79" s="319" t="s">
        <v>6</v>
      </c>
      <c r="X79" s="312" t="s">
        <v>29</v>
      </c>
      <c r="Y79" s="320" t="s">
        <v>6</v>
      </c>
      <c r="Z79" s="61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33"/>
      <c r="AV79"/>
      <c r="AW79"/>
      <c r="AX79"/>
      <c r="AY79"/>
      <c r="AZ79"/>
      <c r="BA79"/>
      <c r="BB79"/>
      <c r="BC79"/>
    </row>
    <row r="80" spans="1:55" s="62" customFormat="1" ht="26.25" customHeight="1" x14ac:dyDescent="0.25">
      <c r="A80" s="61"/>
      <c r="B80" s="361" t="s">
        <v>10</v>
      </c>
      <c r="C80" s="362"/>
      <c r="D80" s="118">
        <f>D11+D73</f>
        <v>5131.1509999999989</v>
      </c>
      <c r="E80" s="119">
        <f>D80/L80</f>
        <v>0.39516255481746809</v>
      </c>
      <c r="F80" s="118">
        <f>F11+F73</f>
        <v>7193.1860000000006</v>
      </c>
      <c r="G80" s="119">
        <f>F80/L80</f>
        <v>0.55396494023217113</v>
      </c>
      <c r="H80" s="118">
        <f>H11+H73</f>
        <v>289.02499999999998</v>
      </c>
      <c r="I80" s="119">
        <f>H80/L80</f>
        <v>2.2258525895285236E-2</v>
      </c>
      <c r="J80" s="118">
        <f>J11+J73</f>
        <v>371.55000000000018</v>
      </c>
      <c r="K80" s="119">
        <f>J80/L80</f>
        <v>2.8613979055075633E-2</v>
      </c>
      <c r="L80" s="118">
        <f>L11+L73</f>
        <v>12984.911999999998</v>
      </c>
      <c r="M80" s="119">
        <f>E80+G80+I80+K80</f>
        <v>1</v>
      </c>
      <c r="N80" s="118">
        <f>N11+N73</f>
        <v>30337.877327937495</v>
      </c>
      <c r="O80" s="119">
        <f>N80/V80</f>
        <v>0.57075599422676837</v>
      </c>
      <c r="P80" s="118">
        <f>P11+P73</f>
        <v>20399.148066000005</v>
      </c>
      <c r="Q80" s="119">
        <f>P80/V80</f>
        <v>0.38377556576996125</v>
      </c>
      <c r="R80" s="118">
        <f>R11+R73</f>
        <v>763.009953</v>
      </c>
      <c r="S80" s="119">
        <f>R80/V80</f>
        <v>1.4354745377271308E-2</v>
      </c>
      <c r="T80" s="118">
        <f>T11+T73</f>
        <v>1653.8125929999997</v>
      </c>
      <c r="U80" s="119">
        <f>T80/V80</f>
        <v>3.1113694625998962E-2</v>
      </c>
      <c r="V80" s="118">
        <f>V11+V73</f>
        <v>53153.847939937506</v>
      </c>
      <c r="W80" s="119">
        <f>O80+Q80+S80+U80</f>
        <v>1</v>
      </c>
      <c r="X80" s="118">
        <f>X11+X73</f>
        <v>3502846.1223965539</v>
      </c>
      <c r="Y80" s="120">
        <v>1</v>
      </c>
      <c r="Z80" s="61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33"/>
      <c r="AV80"/>
      <c r="AW80"/>
      <c r="AX80"/>
      <c r="AY80"/>
      <c r="AZ80"/>
      <c r="BA80"/>
      <c r="BB80"/>
      <c r="BC80"/>
    </row>
    <row r="81" spans="1:55" s="62" customFormat="1" ht="11.25" customHeight="1" thickBot="1" x14ac:dyDescent="0.3">
      <c r="A81" s="61"/>
      <c r="B81" s="354"/>
      <c r="C81" s="355"/>
      <c r="D81" s="121"/>
      <c r="E81" s="122"/>
      <c r="F81" s="121"/>
      <c r="G81" s="122"/>
      <c r="H81" s="123"/>
      <c r="I81" s="122"/>
      <c r="J81" s="124"/>
      <c r="K81" s="122"/>
      <c r="L81" s="125"/>
      <c r="M81" s="122"/>
      <c r="N81" s="121"/>
      <c r="O81" s="122"/>
      <c r="P81" s="126"/>
      <c r="Q81" s="122"/>
      <c r="R81" s="127"/>
      <c r="S81" s="122"/>
      <c r="T81" s="123"/>
      <c r="U81" s="122"/>
      <c r="V81" s="125"/>
      <c r="W81" s="122"/>
      <c r="X81" s="128"/>
      <c r="Y81" s="129"/>
      <c r="Z81" s="61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33"/>
      <c r="AV81"/>
      <c r="AW81"/>
      <c r="AX81"/>
      <c r="AY81"/>
      <c r="AZ81"/>
      <c r="BA81"/>
      <c r="BB81"/>
      <c r="BC81"/>
    </row>
    <row r="82" spans="1:55" s="62" customFormat="1" ht="19.5" customHeight="1" x14ac:dyDescent="0.25">
      <c r="A82" s="61"/>
      <c r="B82" s="113" t="s">
        <v>142</v>
      </c>
      <c r="C82" s="114" t="s">
        <v>185</v>
      </c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61"/>
      <c r="Y82" s="61"/>
      <c r="Z82" s="61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33"/>
      <c r="AV82"/>
      <c r="AW82"/>
      <c r="AX82"/>
      <c r="AY82"/>
      <c r="AZ82"/>
      <c r="BA82"/>
      <c r="BB82"/>
      <c r="BC82"/>
    </row>
    <row r="83" spans="1:55" s="62" customFormat="1" ht="19.5" customHeight="1" x14ac:dyDescent="0.25">
      <c r="A83" s="61"/>
      <c r="B83" s="61"/>
      <c r="C83" s="92"/>
      <c r="D83" s="61"/>
      <c r="E83" s="61"/>
      <c r="F83" s="61"/>
      <c r="G83" s="61"/>
      <c r="H83" s="92"/>
      <c r="I83" s="92"/>
      <c r="J83" s="92"/>
      <c r="K83" s="92"/>
      <c r="L83" s="115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61"/>
      <c r="Y83" s="61"/>
      <c r="Z83" s="61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33"/>
      <c r="AV83"/>
      <c r="AW83"/>
      <c r="AX83"/>
      <c r="AY83"/>
      <c r="AZ83"/>
      <c r="BA83"/>
      <c r="BB83"/>
      <c r="BC83"/>
    </row>
    <row r="84" spans="1:55" s="62" customFormat="1" ht="19.5" customHeight="1" x14ac:dyDescent="0.25">
      <c r="A84" s="61"/>
      <c r="B84" s="6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61"/>
      <c r="Y84" s="61"/>
      <c r="Z84" s="61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33"/>
      <c r="AV84"/>
      <c r="AW84"/>
      <c r="AX84"/>
      <c r="AY84"/>
      <c r="AZ84"/>
      <c r="BA84"/>
      <c r="BB84"/>
      <c r="BC84"/>
    </row>
    <row r="85" spans="1:55" s="62" customFormat="1" ht="19.5" customHeight="1" x14ac:dyDescent="0.25">
      <c r="A85" s="61"/>
      <c r="B85" s="116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61"/>
      <c r="Y85" s="61"/>
      <c r="Z85" s="61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33"/>
      <c r="AV85"/>
      <c r="AW85"/>
      <c r="AX85"/>
      <c r="AY85"/>
      <c r="AZ85"/>
      <c r="BA85"/>
      <c r="BB85"/>
      <c r="BC85"/>
    </row>
    <row r="86" spans="1:55" s="62" customFormat="1" ht="19.5" customHeight="1" x14ac:dyDescent="0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93"/>
      <c r="M86" s="61"/>
      <c r="N86" s="61"/>
      <c r="O86" s="61"/>
      <c r="P86" s="61"/>
      <c r="Q86" s="61"/>
      <c r="R86" s="61"/>
      <c r="S86" s="61"/>
      <c r="T86" s="61"/>
      <c r="U86" s="61"/>
      <c r="V86" s="93"/>
      <c r="W86" s="61"/>
      <c r="X86" s="61"/>
      <c r="Y86" s="61"/>
      <c r="Z86" s="61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33"/>
      <c r="AV86"/>
      <c r="AW86"/>
      <c r="AX86"/>
      <c r="AY86"/>
      <c r="AZ86"/>
      <c r="BA86"/>
      <c r="BB86"/>
      <c r="BC86"/>
    </row>
    <row r="87" spans="1:55" s="62" customFormat="1" ht="19.5" customHeight="1" x14ac:dyDescent="0.25">
      <c r="A87" s="61"/>
      <c r="B87" s="130"/>
      <c r="C87" s="13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257"/>
      <c r="AB87" s="257"/>
      <c r="AC87" s="257" t="s">
        <v>160</v>
      </c>
      <c r="AD87" s="257"/>
      <c r="AE87" s="257"/>
      <c r="AF87" s="258" t="s">
        <v>0</v>
      </c>
      <c r="AG87" s="258" t="s">
        <v>1</v>
      </c>
      <c r="AH87" s="258" t="s">
        <v>66</v>
      </c>
      <c r="AI87" s="258" t="s">
        <v>78</v>
      </c>
      <c r="AJ87" s="257"/>
      <c r="AK87" s="257"/>
      <c r="AL87" s="257"/>
      <c r="AM87" s="257"/>
      <c r="AN87" s="257"/>
      <c r="AO87" s="233"/>
      <c r="AV87"/>
      <c r="AW87"/>
      <c r="AX87"/>
      <c r="AY87"/>
      <c r="AZ87"/>
      <c r="BA87"/>
      <c r="BB87"/>
      <c r="BC87"/>
    </row>
    <row r="88" spans="1:55" s="62" customFormat="1" ht="19.5" customHeight="1" x14ac:dyDescent="0.25">
      <c r="A88" s="61"/>
      <c r="B88" s="130"/>
      <c r="C88" s="13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9"/>
      <c r="AL88" s="257"/>
      <c r="AM88" s="257"/>
      <c r="AN88" s="257"/>
      <c r="AO88" s="233"/>
      <c r="AV88"/>
      <c r="AW88"/>
      <c r="AX88"/>
      <c r="AY88"/>
      <c r="AZ88"/>
      <c r="BA88"/>
      <c r="BB88"/>
      <c r="BC88"/>
    </row>
    <row r="89" spans="1:55" s="62" customFormat="1" ht="19.5" customHeight="1" x14ac:dyDescent="0.25">
      <c r="A89" s="61"/>
      <c r="B89" s="130"/>
      <c r="C89" s="13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257"/>
      <c r="AB89" s="257" t="s">
        <v>7</v>
      </c>
      <c r="AC89" s="260">
        <f>+AF89+AG89+AH89+AI89</f>
        <v>1647.3480000000004</v>
      </c>
      <c r="AD89" s="259">
        <f>AC89/AC91</f>
        <v>0.12686631992577235</v>
      </c>
      <c r="AE89" s="257" t="s">
        <v>7</v>
      </c>
      <c r="AF89" s="260">
        <f>+D11</f>
        <v>1527.6000000000004</v>
      </c>
      <c r="AG89" s="260">
        <f>+F11</f>
        <v>119.74800000000002</v>
      </c>
      <c r="AH89" s="260">
        <f>H11</f>
        <v>0</v>
      </c>
      <c r="AI89" s="260">
        <f>J11</f>
        <v>0</v>
      </c>
      <c r="AJ89" s="259">
        <f>AF89/AF91</f>
        <v>0.29771098141528102</v>
      </c>
      <c r="AK89" s="259">
        <f>AG89/AG91</f>
        <v>1.6647421601498975E-2</v>
      </c>
      <c r="AL89" s="259">
        <f>AH89/AH90</f>
        <v>0</v>
      </c>
      <c r="AM89" s="259">
        <f>AI89/AI90</f>
        <v>0</v>
      </c>
      <c r="AN89" s="257"/>
      <c r="AO89" s="233"/>
      <c r="AV89"/>
      <c r="AW89"/>
      <c r="AX89"/>
      <c r="AY89"/>
      <c r="AZ89"/>
      <c r="BA89"/>
      <c r="BB89"/>
      <c r="BC89"/>
    </row>
    <row r="90" spans="1:55" s="62" customFormat="1" ht="19.5" customHeight="1" x14ac:dyDescent="0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257"/>
      <c r="AB90" s="257" t="s">
        <v>9</v>
      </c>
      <c r="AC90" s="260">
        <f>+AF90+AG90+AH90+AI90</f>
        <v>11337.563999999998</v>
      </c>
      <c r="AD90" s="259">
        <f>AC90/AC91</f>
        <v>0.87313368007422765</v>
      </c>
      <c r="AE90" s="257" t="s">
        <v>9</v>
      </c>
      <c r="AF90" s="260">
        <f>+D73</f>
        <v>3603.5509999999986</v>
      </c>
      <c r="AG90" s="260">
        <f>+F73</f>
        <v>7073.438000000001</v>
      </c>
      <c r="AH90" s="260">
        <f>+H73</f>
        <v>289.02499999999998</v>
      </c>
      <c r="AI90" s="260">
        <f>+J73</f>
        <v>371.55000000000018</v>
      </c>
      <c r="AJ90" s="259">
        <f>AF90/AF91</f>
        <v>0.70228901858471893</v>
      </c>
      <c r="AK90" s="259">
        <f>AG90/AG91</f>
        <v>0.9833525783985011</v>
      </c>
      <c r="AL90" s="259">
        <f>AH90/AH91</f>
        <v>1</v>
      </c>
      <c r="AM90" s="259">
        <f>AI90/AI91</f>
        <v>1</v>
      </c>
      <c r="AN90" s="257"/>
      <c r="AO90" s="233"/>
      <c r="AV90"/>
      <c r="AW90"/>
      <c r="AX90"/>
      <c r="AY90"/>
      <c r="AZ90"/>
      <c r="BA90"/>
      <c r="BB90"/>
      <c r="BC90"/>
    </row>
    <row r="91" spans="1:55" s="62" customFormat="1" ht="19.5" customHeight="1" x14ac:dyDescent="0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257"/>
      <c r="AB91" s="257"/>
      <c r="AC91" s="260">
        <f>SUM(AC89:AC90)</f>
        <v>12984.911999999998</v>
      </c>
      <c r="AD91" s="257"/>
      <c r="AE91" s="257" t="s">
        <v>161</v>
      </c>
      <c r="AF91" s="260">
        <f>SUM(AF89:AF90)</f>
        <v>5131.1509999999989</v>
      </c>
      <c r="AG91" s="260">
        <f>SUM(AG89:AG90)</f>
        <v>7193.1860000000006</v>
      </c>
      <c r="AH91" s="260">
        <f>SUM(AH89:AH90)</f>
        <v>289.02499999999998</v>
      </c>
      <c r="AI91" s="260">
        <f>SUM(AI89:AI90)</f>
        <v>371.55000000000018</v>
      </c>
      <c r="AJ91" s="260">
        <f>SUM(AF91:AI91)</f>
        <v>12984.912</v>
      </c>
      <c r="AK91" s="257"/>
      <c r="AL91" s="257"/>
      <c r="AM91" s="257"/>
      <c r="AN91" s="257"/>
      <c r="AO91" s="233"/>
      <c r="AV91"/>
      <c r="AW91"/>
      <c r="AX91"/>
      <c r="AY91"/>
      <c r="AZ91"/>
      <c r="BA91"/>
      <c r="BB91"/>
      <c r="BC91"/>
    </row>
    <row r="92" spans="1:55" s="62" customFormat="1" ht="19.5" customHeight="1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33"/>
      <c r="AV92"/>
      <c r="AW92"/>
      <c r="AX92"/>
      <c r="AY92"/>
      <c r="AZ92"/>
      <c r="BA92"/>
      <c r="BB92"/>
      <c r="BC92"/>
    </row>
    <row r="93" spans="1:55" s="62" customFormat="1" ht="19.5" customHeight="1" x14ac:dyDescent="0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257"/>
      <c r="AB93" s="257"/>
      <c r="AC93" s="257" t="s">
        <v>162</v>
      </c>
      <c r="AD93" s="257"/>
      <c r="AE93" s="257"/>
      <c r="AF93" s="258" t="s">
        <v>0</v>
      </c>
      <c r="AG93" s="258" t="s">
        <v>1</v>
      </c>
      <c r="AH93" s="258" t="s">
        <v>66</v>
      </c>
      <c r="AI93" s="258" t="s">
        <v>78</v>
      </c>
      <c r="AJ93" s="257"/>
      <c r="AK93" s="257"/>
      <c r="AL93" s="257"/>
      <c r="AM93" s="257"/>
      <c r="AN93" s="257"/>
      <c r="AO93" s="233"/>
      <c r="AV93"/>
      <c r="AW93"/>
      <c r="AX93"/>
      <c r="AY93"/>
      <c r="AZ93"/>
      <c r="BA93"/>
      <c r="BB93"/>
      <c r="BC93"/>
    </row>
    <row r="94" spans="1:55" s="62" customFormat="1" ht="19.5" customHeight="1" x14ac:dyDescent="0.2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257"/>
      <c r="AB94" s="257" t="s">
        <v>7</v>
      </c>
      <c r="AC94" s="260">
        <f>+AF94+AG94+AH94+AI94</f>
        <v>10319.211882999998</v>
      </c>
      <c r="AD94" s="259">
        <f>AC94/AC97</f>
        <v>0.19413856725218551</v>
      </c>
      <c r="AE94" s="257" t="s">
        <v>7</v>
      </c>
      <c r="AF94" s="260">
        <f>+N11</f>
        <v>10226.222591999998</v>
      </c>
      <c r="AG94" s="260">
        <f>+P11</f>
        <v>92.989291000000009</v>
      </c>
      <c r="AH94" s="260">
        <f>+Q11</f>
        <v>0</v>
      </c>
      <c r="AI94" s="260">
        <f>+T11</f>
        <v>0</v>
      </c>
      <c r="AJ94" s="261">
        <f>AF94/AF97</f>
        <v>0.33707772239499734</v>
      </c>
      <c r="AK94" s="259">
        <f>AG94/AG97</f>
        <v>4.558488947633485E-3</v>
      </c>
      <c r="AL94" s="259">
        <f>AH94/AH97</f>
        <v>0</v>
      </c>
      <c r="AM94" s="259">
        <f>AI94/AI97</f>
        <v>0</v>
      </c>
      <c r="AN94" s="257"/>
      <c r="AO94" s="233"/>
      <c r="AV94"/>
      <c r="AW94"/>
      <c r="AX94"/>
      <c r="AY94"/>
      <c r="AZ94"/>
      <c r="BA94"/>
      <c r="BB94"/>
      <c r="BC94"/>
    </row>
    <row r="95" spans="1:55" ht="19.5" customHeight="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A95" s="257"/>
      <c r="AB95" s="257" t="s">
        <v>9</v>
      </c>
      <c r="AC95" s="260">
        <f>+AF95+AG95+AH95+AI95</f>
        <v>42834.636056937503</v>
      </c>
      <c r="AD95" s="259">
        <f>AC95/AC97</f>
        <v>0.80586143274781452</v>
      </c>
      <c r="AE95" s="257" t="s">
        <v>9</v>
      </c>
      <c r="AF95" s="260">
        <f>+N73</f>
        <v>20111.654735937496</v>
      </c>
      <c r="AG95" s="260">
        <f>+P73</f>
        <v>20306.158775000004</v>
      </c>
      <c r="AH95" s="260">
        <f>+R73</f>
        <v>763.009953</v>
      </c>
      <c r="AI95" s="260">
        <f>+T73</f>
        <v>1653.8125929999997</v>
      </c>
      <c r="AJ95" s="261">
        <f>AF95/AF97</f>
        <v>0.66292227760500266</v>
      </c>
      <c r="AK95" s="259">
        <f>AG95/AG97</f>
        <v>0.99544151105236645</v>
      </c>
      <c r="AL95" s="259">
        <f>AH95/AH97</f>
        <v>1</v>
      </c>
      <c r="AM95" s="259">
        <f>AI95/AI97</f>
        <v>1</v>
      </c>
      <c r="AN95" s="257"/>
      <c r="AO95" s="233"/>
      <c r="AP95" s="62"/>
      <c r="AQ95" s="62"/>
      <c r="AR95" s="62"/>
      <c r="AS95" s="62"/>
      <c r="AT95" s="62"/>
      <c r="AU95" s="62"/>
    </row>
    <row r="96" spans="1:55" ht="19.5" customHeight="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A96" s="257"/>
      <c r="AB96" s="257"/>
      <c r="AC96" s="260"/>
      <c r="AD96" s="259"/>
      <c r="AE96" s="257"/>
      <c r="AF96" s="256"/>
      <c r="AG96" s="256"/>
      <c r="AH96" s="256"/>
      <c r="AI96" s="256"/>
      <c r="AJ96" s="259"/>
      <c r="AK96" s="257"/>
      <c r="AL96" s="257"/>
      <c r="AM96" s="257"/>
      <c r="AN96" s="257"/>
      <c r="AO96" s="233"/>
      <c r="AP96" s="62"/>
      <c r="AQ96" s="62"/>
      <c r="AR96" s="62"/>
      <c r="AS96" s="62"/>
      <c r="AT96" s="62"/>
      <c r="AU96" s="62"/>
    </row>
    <row r="97" spans="2:47" ht="19.5" customHeight="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AA97" s="257"/>
      <c r="AB97" s="257"/>
      <c r="AC97" s="260">
        <f>SUM(AC94:AC95)</f>
        <v>53153.847939937499</v>
      </c>
      <c r="AD97" s="260"/>
      <c r="AE97" s="260"/>
      <c r="AF97" s="260">
        <f>SUM(AF94:AF95)</f>
        <v>30337.877327937495</v>
      </c>
      <c r="AG97" s="260">
        <f>SUM(AG94:AG95)</f>
        <v>20399.148066000005</v>
      </c>
      <c r="AH97" s="260">
        <f>SUM(AH94:AH95)</f>
        <v>763.009953</v>
      </c>
      <c r="AI97" s="260">
        <f>SUM(AI94:AI95)</f>
        <v>1653.8125929999997</v>
      </c>
      <c r="AJ97" s="260">
        <f>+AG97+AF97+AH97+AI97</f>
        <v>53153.847939937499</v>
      </c>
      <c r="AK97" s="257"/>
      <c r="AL97" s="257"/>
      <c r="AM97" s="257"/>
      <c r="AN97" s="257"/>
      <c r="AO97" s="233"/>
      <c r="AP97" s="62"/>
      <c r="AQ97" s="62"/>
      <c r="AR97" s="62"/>
      <c r="AS97" s="62"/>
      <c r="AT97" s="62"/>
      <c r="AU97" s="62"/>
    </row>
    <row r="98" spans="2:47" ht="19.5" customHeight="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33"/>
      <c r="AP98" s="62"/>
      <c r="AQ98" s="62"/>
      <c r="AR98" s="62"/>
      <c r="AS98" s="62"/>
      <c r="AT98" s="62"/>
      <c r="AU98" s="62"/>
    </row>
    <row r="99" spans="2:47" ht="19.5" customHeight="1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33"/>
      <c r="AP99" s="62"/>
      <c r="AQ99" s="62"/>
      <c r="AR99" s="62"/>
      <c r="AS99" s="62"/>
      <c r="AT99" s="62"/>
      <c r="AU99" s="62"/>
    </row>
    <row r="100" spans="2:47" ht="19.5" customHeight="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33"/>
      <c r="AP100" s="62"/>
      <c r="AQ100" s="62"/>
      <c r="AR100" s="62"/>
      <c r="AS100" s="62"/>
      <c r="AT100" s="62"/>
      <c r="AU100" s="62"/>
    </row>
    <row r="101" spans="2:47" ht="19.5" customHeight="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33"/>
      <c r="AP101" s="62"/>
      <c r="AQ101" s="62"/>
      <c r="AR101" s="62"/>
      <c r="AS101" s="62"/>
      <c r="AT101" s="62"/>
      <c r="AU101" s="62"/>
    </row>
    <row r="102" spans="2:47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AA102" s="257"/>
      <c r="AB102" s="257"/>
      <c r="AC102" s="257"/>
      <c r="AD102" s="257"/>
      <c r="AE102" s="257"/>
      <c r="AF102" s="259"/>
      <c r="AG102" s="257"/>
      <c r="AH102" s="257"/>
      <c r="AI102" s="257"/>
      <c r="AJ102" s="257"/>
      <c r="AK102" s="257"/>
      <c r="AL102" s="257"/>
      <c r="AM102" s="257"/>
      <c r="AN102" s="257"/>
      <c r="AO102" s="233"/>
      <c r="AP102" s="62"/>
      <c r="AQ102" s="62"/>
      <c r="AR102" s="62"/>
      <c r="AS102" s="62"/>
      <c r="AT102" s="62"/>
      <c r="AU102" s="62"/>
    </row>
    <row r="103" spans="2:47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AA103" s="257"/>
      <c r="AB103" s="256"/>
      <c r="AC103" s="257"/>
      <c r="AD103" s="257"/>
      <c r="AE103" s="257"/>
      <c r="AF103" s="259"/>
      <c r="AG103" s="257"/>
      <c r="AH103" s="257"/>
      <c r="AI103" s="257"/>
      <c r="AJ103" s="257"/>
      <c r="AK103" s="257"/>
      <c r="AL103" s="257"/>
      <c r="AM103" s="257"/>
      <c r="AN103" s="257"/>
      <c r="AO103" s="233"/>
      <c r="AP103" s="62"/>
      <c r="AQ103" s="62"/>
      <c r="AR103" s="62"/>
      <c r="AS103" s="62"/>
      <c r="AT103" s="62"/>
      <c r="AU103" s="62"/>
    </row>
    <row r="104" spans="2:47" x14ac:dyDescent="0.25"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33"/>
      <c r="AP104" s="62"/>
      <c r="AQ104" s="62"/>
      <c r="AR104" s="62"/>
      <c r="AS104" s="62"/>
      <c r="AT104" s="62"/>
      <c r="AU104" s="62"/>
    </row>
    <row r="105" spans="2:47" x14ac:dyDescent="0.25"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33"/>
      <c r="AP105" s="62"/>
      <c r="AQ105" s="62"/>
      <c r="AR105" s="62"/>
      <c r="AS105" s="62"/>
      <c r="AT105" s="62"/>
      <c r="AU105" s="62"/>
    </row>
    <row r="107" spans="2:47" x14ac:dyDescent="0.25">
      <c r="AB107" s="271"/>
      <c r="AN107" s="271"/>
      <c r="AO107" s="235"/>
      <c r="AP107" s="235"/>
      <c r="AQ107" s="235"/>
    </row>
    <row r="108" spans="2:47" x14ac:dyDescent="0.25">
      <c r="C108" s="5"/>
      <c r="D108" s="1"/>
      <c r="Q108" s="3"/>
      <c r="R108" s="3"/>
      <c r="S108" s="3"/>
      <c r="T108" s="3"/>
      <c r="U108" s="3"/>
      <c r="AB108" s="271"/>
      <c r="AN108" s="271"/>
      <c r="AO108" s="235"/>
      <c r="AP108" s="235"/>
      <c r="AQ108" s="235"/>
    </row>
    <row r="109" spans="2:47" x14ac:dyDescent="0.25">
      <c r="D109" s="1"/>
      <c r="AB109" s="262"/>
      <c r="AN109" s="263"/>
      <c r="AO109" s="236"/>
      <c r="AP109" s="236"/>
      <c r="AQ109" s="236"/>
      <c r="AR109" s="351"/>
      <c r="AS109" s="351"/>
    </row>
    <row r="110" spans="2:47" x14ac:dyDescent="0.25">
      <c r="C110" s="5"/>
      <c r="D110" s="1"/>
      <c r="AB110" s="264"/>
      <c r="AN110" s="265"/>
      <c r="AO110" s="237"/>
      <c r="AP110" s="237"/>
      <c r="AQ110" s="237"/>
      <c r="AR110" s="237"/>
      <c r="AS110" s="237"/>
    </row>
    <row r="111" spans="2:47" ht="13.8" x14ac:dyDescent="0.25">
      <c r="AB111" s="266"/>
      <c r="AN111" s="267"/>
      <c r="AO111" s="239"/>
      <c r="AP111" s="238"/>
      <c r="AQ111" s="239"/>
      <c r="AR111" s="238"/>
      <c r="AS111" s="239"/>
    </row>
    <row r="112" spans="2:47" ht="13.8" x14ac:dyDescent="0.25">
      <c r="AB112" s="266"/>
      <c r="AN112" s="267"/>
      <c r="AO112" s="239"/>
      <c r="AP112" s="238"/>
      <c r="AQ112" s="239"/>
      <c r="AR112" s="6"/>
      <c r="AS112" s="6"/>
    </row>
    <row r="116" spans="30:38" x14ac:dyDescent="0.25">
      <c r="AG116" s="272"/>
      <c r="AH116" s="272"/>
      <c r="AI116" s="272"/>
      <c r="AJ116" s="272"/>
    </row>
    <row r="117" spans="30:38" x14ac:dyDescent="0.25">
      <c r="AD117" s="273"/>
      <c r="AE117" s="274"/>
      <c r="AG117" s="273"/>
      <c r="AH117" s="273"/>
      <c r="AI117" s="273"/>
      <c r="AJ117" s="273"/>
      <c r="AK117" s="274"/>
      <c r="AL117" s="274"/>
    </row>
    <row r="118" spans="30:38" x14ac:dyDescent="0.25">
      <c r="AD118" s="273"/>
      <c r="AE118" s="274"/>
      <c r="AG118" s="273"/>
      <c r="AH118" s="273"/>
      <c r="AI118" s="273"/>
      <c r="AJ118" s="273"/>
      <c r="AK118" s="274"/>
      <c r="AL118" s="274"/>
    </row>
    <row r="119" spans="30:38" x14ac:dyDescent="0.25">
      <c r="AD119" s="273"/>
      <c r="AE119" s="274"/>
      <c r="AG119" s="273"/>
      <c r="AH119" s="273"/>
      <c r="AI119" s="273"/>
      <c r="AJ119" s="273"/>
      <c r="AK119" s="274"/>
    </row>
  </sheetData>
  <mergeCells count="18">
    <mergeCell ref="B78:B79"/>
    <mergeCell ref="C78:C79"/>
    <mergeCell ref="B14:B15"/>
    <mergeCell ref="C14:C15"/>
    <mergeCell ref="AR109:AS109"/>
    <mergeCell ref="C4:C5"/>
    <mergeCell ref="B81:C81"/>
    <mergeCell ref="D78:M78"/>
    <mergeCell ref="X4:Y4"/>
    <mergeCell ref="N4:W4"/>
    <mergeCell ref="D4:M4"/>
    <mergeCell ref="B80:C80"/>
    <mergeCell ref="D14:M14"/>
    <mergeCell ref="N78:W78"/>
    <mergeCell ref="X78:Y78"/>
    <mergeCell ref="B4:B5"/>
    <mergeCell ref="X14:Y14"/>
    <mergeCell ref="N14:W14"/>
  </mergeCells>
  <phoneticPr fontId="0" type="noConversion"/>
  <printOptions horizontalCentered="1"/>
  <pageMargins left="0.78740157480314965" right="0.59055118110236227" top="0.59055118110236227" bottom="0.59055118110236227" header="0.31496062992125984" footer="0.31496062992125984"/>
  <pageSetup paperSize="9" scale="4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F95"/>
  <sheetViews>
    <sheetView view="pageBreakPreview" topLeftCell="A31" zoomScale="90" zoomScaleNormal="85" zoomScaleSheetLayoutView="90" zoomScalePageLayoutView="70" workbookViewId="0">
      <selection activeCell="M4" sqref="M4"/>
    </sheetView>
  </sheetViews>
  <sheetFormatPr baseColWidth="10" defaultRowHeight="13.2" x14ac:dyDescent="0.25"/>
  <cols>
    <col min="1" max="1" width="2.5546875" customWidth="1"/>
    <col min="2" max="2" width="8.44140625" customWidth="1"/>
    <col min="3" max="3" width="46.6640625" customWidth="1"/>
    <col min="4" max="7" width="10.6640625" customWidth="1"/>
    <col min="8" max="8" width="13.44140625" customWidth="1"/>
    <col min="9" max="11" width="11.44140625" customWidth="1"/>
    <col min="12" max="12" width="16.33203125" customWidth="1"/>
    <col min="13" max="13" width="13.44140625" customWidth="1"/>
    <col min="14" max="14" width="15.109375" customWidth="1"/>
    <col min="16" max="16" width="5" customWidth="1"/>
    <col min="17" max="17" width="25.109375" customWidth="1"/>
    <col min="18" max="18" width="36.6640625" bestFit="1" customWidth="1"/>
    <col min="19" max="19" width="13" bestFit="1" customWidth="1"/>
    <col min="20" max="20" width="11.109375" bestFit="1" customWidth="1"/>
    <col min="21" max="21" width="6.109375" bestFit="1" customWidth="1"/>
    <col min="22" max="22" width="47.21875" bestFit="1" customWidth="1"/>
    <col min="23" max="23" width="8.6640625" bestFit="1" customWidth="1"/>
    <col min="24" max="24" width="10" bestFit="1" customWidth="1"/>
    <col min="25" max="25" width="8.6640625" bestFit="1" customWidth="1"/>
    <col min="26" max="26" width="9.88671875" bestFit="1" customWidth="1"/>
    <col min="27" max="31" width="17.88671875" customWidth="1"/>
    <col min="32" max="32" width="13.5546875" bestFit="1" customWidth="1"/>
    <col min="38" max="38" width="52.5546875" customWidth="1"/>
    <col min="40" max="40" width="2.5546875" customWidth="1"/>
    <col min="42" max="42" width="2.5546875" customWidth="1"/>
    <col min="44" max="44" width="2.33203125" customWidth="1"/>
    <col min="46" max="46" width="2.5546875" customWidth="1"/>
    <col min="48" max="48" width="2.5546875" customWidth="1"/>
    <col min="49" max="49" width="17.6640625" customWidth="1"/>
  </cols>
  <sheetData>
    <row r="1" spans="1:32" x14ac:dyDescent="0.25">
      <c r="A1" s="12"/>
      <c r="B1" s="12" t="s">
        <v>33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X1" s="8"/>
      <c r="Y1" s="8"/>
      <c r="Z1" s="8"/>
      <c r="AA1" s="8"/>
      <c r="AB1" s="8"/>
      <c r="AC1" s="8"/>
      <c r="AD1" s="8"/>
      <c r="AE1" s="8"/>
      <c r="AF1" s="8"/>
    </row>
    <row r="2" spans="1:32" ht="15.6" x14ac:dyDescent="0.3">
      <c r="A2" s="12"/>
      <c r="B2" s="370" t="s">
        <v>99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0"/>
      <c r="X2" s="8"/>
      <c r="Y2" s="8"/>
      <c r="Z2" s="8"/>
      <c r="AA2" s="8"/>
      <c r="AB2" s="8"/>
      <c r="AC2" s="8"/>
      <c r="AD2" s="8"/>
      <c r="AE2" s="8"/>
      <c r="AF2" s="8"/>
    </row>
    <row r="3" spans="1:32" ht="15.6" x14ac:dyDescent="0.3">
      <c r="A3" s="12"/>
      <c r="B3" s="371" t="s">
        <v>71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1"/>
      <c r="X3" s="8"/>
      <c r="Y3" s="8"/>
      <c r="Z3" s="8"/>
      <c r="AA3" s="8"/>
      <c r="AB3" s="8"/>
      <c r="AC3" s="8"/>
      <c r="AD3" s="8"/>
      <c r="AE3" s="8"/>
      <c r="AF3" s="8"/>
    </row>
    <row r="4" spans="1:32" ht="15.6" x14ac:dyDescent="0.3">
      <c r="A4" s="12"/>
      <c r="B4" s="31"/>
      <c r="C4" s="31"/>
      <c r="D4" s="31"/>
      <c r="E4" s="31"/>
      <c r="F4" s="31"/>
      <c r="G4" s="31"/>
      <c r="H4" s="31"/>
      <c r="I4" s="31"/>
      <c r="J4" s="289"/>
      <c r="K4" s="289"/>
      <c r="L4" s="31"/>
      <c r="M4" s="31"/>
      <c r="N4" s="31"/>
      <c r="O4" s="31"/>
      <c r="P4" s="31"/>
      <c r="X4" s="8"/>
      <c r="Y4" s="8"/>
      <c r="Z4" s="8"/>
      <c r="AA4" s="8"/>
      <c r="AB4" s="8"/>
      <c r="AC4" s="8"/>
      <c r="AD4" s="8"/>
      <c r="AE4" s="8"/>
      <c r="AF4" s="8"/>
    </row>
    <row r="5" spans="1:32" s="62" customFormat="1" ht="18.75" customHeight="1" thickBot="1" x14ac:dyDescent="0.3">
      <c r="A5" s="61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R5"/>
      <c r="S5"/>
      <c r="T5"/>
      <c r="U5"/>
      <c r="V5"/>
      <c r="W5"/>
      <c r="X5" s="189"/>
      <c r="Y5" s="189"/>
      <c r="Z5" s="189"/>
      <c r="AA5" s="189"/>
      <c r="AB5" s="189"/>
      <c r="AC5" s="189"/>
      <c r="AD5" s="189"/>
      <c r="AE5" s="189"/>
      <c r="AF5" s="189"/>
    </row>
    <row r="6" spans="1:32" s="62" customFormat="1" ht="18.75" customHeight="1" x14ac:dyDescent="0.25">
      <c r="A6" s="61"/>
      <c r="B6" s="347" t="s">
        <v>5</v>
      </c>
      <c r="C6" s="349" t="s">
        <v>8</v>
      </c>
      <c r="D6" s="372" t="s">
        <v>34</v>
      </c>
      <c r="E6" s="373"/>
      <c r="F6" s="373"/>
      <c r="G6" s="373"/>
      <c r="H6" s="373"/>
      <c r="I6" s="373"/>
      <c r="J6" s="373"/>
      <c r="K6" s="373"/>
      <c r="L6" s="373"/>
      <c r="M6" s="374"/>
      <c r="N6" s="360" t="s">
        <v>175</v>
      </c>
      <c r="O6" s="359"/>
      <c r="P6" s="190"/>
      <c r="R6"/>
      <c r="S6"/>
      <c r="T6"/>
      <c r="U6"/>
      <c r="V6"/>
      <c r="W6"/>
      <c r="X6" s="189"/>
      <c r="Y6" s="189"/>
      <c r="Z6" s="189"/>
      <c r="AA6" s="189"/>
      <c r="AB6" s="189"/>
      <c r="AC6" s="189"/>
      <c r="AD6" s="189"/>
      <c r="AE6" s="189"/>
      <c r="AF6" s="189"/>
    </row>
    <row r="7" spans="1:32" s="62" customFormat="1" ht="18.75" customHeight="1" x14ac:dyDescent="0.4">
      <c r="A7" s="61"/>
      <c r="B7" s="348"/>
      <c r="C7" s="350"/>
      <c r="D7" s="321" t="s">
        <v>69</v>
      </c>
      <c r="E7" s="305" t="s">
        <v>6</v>
      </c>
      <c r="F7" s="309" t="s">
        <v>35</v>
      </c>
      <c r="G7" s="305" t="s">
        <v>6</v>
      </c>
      <c r="H7" s="309" t="s">
        <v>36</v>
      </c>
      <c r="I7" s="305" t="s">
        <v>6</v>
      </c>
      <c r="J7" s="309" t="s">
        <v>169</v>
      </c>
      <c r="K7" s="305" t="s">
        <v>6</v>
      </c>
      <c r="L7" s="306" t="s">
        <v>2</v>
      </c>
      <c r="M7" s="307" t="s">
        <v>6</v>
      </c>
      <c r="N7" s="312" t="s">
        <v>37</v>
      </c>
      <c r="O7" s="317" t="s">
        <v>6</v>
      </c>
      <c r="P7" s="190"/>
      <c r="Q7" s="63"/>
      <c r="R7" s="222"/>
      <c r="S7" s="217"/>
      <c r="T7"/>
      <c r="U7" s="220"/>
      <c r="V7" s="221"/>
      <c r="W7"/>
      <c r="X7" s="189"/>
      <c r="Y7" s="189"/>
      <c r="Z7" s="189"/>
      <c r="AA7" s="189"/>
      <c r="AB7" s="189"/>
      <c r="AC7" s="189"/>
      <c r="AD7" s="189"/>
      <c r="AE7" s="189"/>
      <c r="AF7" s="189"/>
    </row>
    <row r="8" spans="1:32" s="62" customFormat="1" ht="18.75" customHeight="1" x14ac:dyDescent="0.25">
      <c r="A8" s="61"/>
      <c r="B8" s="135">
        <v>1</v>
      </c>
      <c r="C8" s="209" t="s">
        <v>163</v>
      </c>
      <c r="D8" s="191">
        <v>888.34</v>
      </c>
      <c r="E8" s="197">
        <f>+D8/D$28</f>
        <v>0.32296226277903006</v>
      </c>
      <c r="F8" s="214">
        <v>59.58</v>
      </c>
      <c r="G8" s="192">
        <f>+F8/F$28</f>
        <v>5.0788755857052578E-3</v>
      </c>
      <c r="H8" s="214"/>
      <c r="I8" s="192"/>
      <c r="J8" s="214"/>
      <c r="K8" s="192"/>
      <c r="L8" s="193">
        <f>+F8+H8+D8+J8</f>
        <v>947.92000000000007</v>
      </c>
      <c r="M8" s="194">
        <f t="shared" ref="M8:M28" si="0">+L8/L$28</f>
        <v>5.5114111246291619E-2</v>
      </c>
      <c r="N8" s="191">
        <v>50169.018109730685</v>
      </c>
      <c r="O8" s="194">
        <f t="shared" ref="O8:O28" si="1">+N8/N$28</f>
        <v>8.9129657018455127E-2</v>
      </c>
      <c r="P8" s="195"/>
      <c r="Q8" s="63"/>
      <c r="R8" s="222"/>
      <c r="S8" s="217"/>
      <c r="T8"/>
      <c r="U8"/>
      <c r="V8"/>
      <c r="W8" s="207"/>
      <c r="X8" s="189"/>
      <c r="Y8" s="189"/>
      <c r="Z8" s="189"/>
      <c r="AA8" s="189"/>
      <c r="AB8" s="189"/>
      <c r="AC8" s="189"/>
      <c r="AD8" s="189"/>
      <c r="AE8" s="189"/>
      <c r="AF8" s="189"/>
    </row>
    <row r="9" spans="1:32" s="62" customFormat="1" ht="18.75" customHeight="1" x14ac:dyDescent="0.25">
      <c r="A9" s="61"/>
      <c r="B9" s="142">
        <f>+B8+1</f>
        <v>2</v>
      </c>
      <c r="C9" s="210" t="s">
        <v>72</v>
      </c>
      <c r="D9" s="196"/>
      <c r="E9" s="197"/>
      <c r="F9" s="115">
        <v>113.5</v>
      </c>
      <c r="G9" s="197">
        <f>+F9/F$28</f>
        <v>9.6752665152324054E-3</v>
      </c>
      <c r="H9" s="115"/>
      <c r="I9" s="197"/>
      <c r="J9" s="115"/>
      <c r="K9" s="197"/>
      <c r="L9" s="198">
        <f t="shared" ref="L9:L27" si="2">+F9+H9+D9+J9</f>
        <v>113.5</v>
      </c>
      <c r="M9" s="199">
        <f t="shared" si="0"/>
        <v>6.59913455402787E-3</v>
      </c>
      <c r="N9" s="196">
        <v>1680.061224223665</v>
      </c>
      <c r="O9" s="199">
        <f t="shared" si="1"/>
        <v>2.9847759897859588E-3</v>
      </c>
      <c r="P9" s="195"/>
      <c r="Q9" s="63"/>
      <c r="R9" s="222"/>
      <c r="S9" s="217"/>
      <c r="T9"/>
      <c r="U9"/>
      <c r="V9"/>
      <c r="W9" s="207"/>
      <c r="X9" s="189"/>
      <c r="Y9" s="189"/>
      <c r="Z9" s="189"/>
      <c r="AA9" s="189"/>
      <c r="AB9" s="189"/>
      <c r="AC9" s="189"/>
      <c r="AD9" s="189"/>
      <c r="AE9" s="189"/>
      <c r="AF9" s="189"/>
    </row>
    <row r="10" spans="1:32" s="62" customFormat="1" ht="18.75" customHeight="1" x14ac:dyDescent="0.25">
      <c r="A10" s="61"/>
      <c r="B10" s="142">
        <f t="shared" ref="B10:B27" si="3">+B9+1</f>
        <v>3</v>
      </c>
      <c r="C10" s="211" t="s">
        <v>80</v>
      </c>
      <c r="D10" s="196"/>
      <c r="E10" s="197"/>
      <c r="F10" s="115">
        <v>263.94</v>
      </c>
      <c r="G10" s="197">
        <f>+F10/F$28</f>
        <v>2.2499469991457632E-2</v>
      </c>
      <c r="H10" s="115"/>
      <c r="I10" s="197"/>
      <c r="J10" s="115"/>
      <c r="K10" s="197"/>
      <c r="L10" s="198">
        <f t="shared" si="2"/>
        <v>263.94</v>
      </c>
      <c r="M10" s="199">
        <f t="shared" si="0"/>
        <v>1.5346040301234501E-2</v>
      </c>
      <c r="N10" s="196">
        <v>16800.44013056605</v>
      </c>
      <c r="O10" s="199">
        <f t="shared" si="1"/>
        <v>2.9847454126394501E-2</v>
      </c>
      <c r="P10" s="195"/>
      <c r="R10" s="222"/>
      <c r="S10" s="217"/>
      <c r="U10"/>
      <c r="V10"/>
      <c r="W10" s="207"/>
      <c r="X10" s="189"/>
      <c r="Y10" s="189"/>
      <c r="Z10" s="189"/>
      <c r="AA10" s="189"/>
      <c r="AB10" s="189"/>
      <c r="AC10" s="189"/>
      <c r="AD10" s="189"/>
      <c r="AE10" s="189"/>
      <c r="AF10" s="189"/>
    </row>
    <row r="11" spans="1:32" s="62" customFormat="1" ht="18.75" customHeight="1" x14ac:dyDescent="0.25">
      <c r="A11" s="61"/>
      <c r="B11" s="142">
        <f t="shared" si="3"/>
        <v>4</v>
      </c>
      <c r="C11" s="210" t="s">
        <v>192</v>
      </c>
      <c r="D11" s="196"/>
      <c r="E11" s="197"/>
      <c r="F11" s="115">
        <v>1016.08</v>
      </c>
      <c r="G11" s="197">
        <f>+F11/F$28</f>
        <v>8.6615372694249723E-2</v>
      </c>
      <c r="H11" s="115">
        <v>3.16</v>
      </c>
      <c r="I11" s="197">
        <f>+H11/$H$28</f>
        <v>1.4367032207612709E-3</v>
      </c>
      <c r="J11" s="115"/>
      <c r="K11" s="197"/>
      <c r="L11" s="198">
        <f t="shared" si="2"/>
        <v>1019.24</v>
      </c>
      <c r="M11" s="199">
        <f t="shared" si="0"/>
        <v>5.9260809716716878E-2</v>
      </c>
      <c r="N11" s="196">
        <v>21516.747831722245</v>
      </c>
      <c r="O11" s="199">
        <f t="shared" si="1"/>
        <v>3.8226388050876019E-2</v>
      </c>
      <c r="P11" s="195"/>
      <c r="R11" s="222"/>
      <c r="S11" s="217"/>
      <c r="U11"/>
      <c r="V11"/>
      <c r="W11" s="207"/>
      <c r="X11" s="189"/>
      <c r="Y11" s="189"/>
      <c r="Z11" s="189"/>
      <c r="AA11" s="189"/>
      <c r="AB11" s="189"/>
      <c r="AC11" s="189"/>
      <c r="AD11" s="189"/>
      <c r="AE11" s="189"/>
      <c r="AF11" s="189"/>
    </row>
    <row r="12" spans="1:32" s="62" customFormat="1" ht="18.75" customHeight="1" x14ac:dyDescent="0.25">
      <c r="A12" s="61"/>
      <c r="B12" s="142">
        <f t="shared" si="3"/>
        <v>5</v>
      </c>
      <c r="C12" s="210" t="s">
        <v>75</v>
      </c>
      <c r="D12" s="196"/>
      <c r="E12" s="197"/>
      <c r="F12" s="115"/>
      <c r="G12" s="197"/>
      <c r="H12" s="115">
        <v>181.31</v>
      </c>
      <c r="I12" s="197">
        <f>+H12/$H$28</f>
        <v>8.2433120555767722E-2</v>
      </c>
      <c r="J12" s="115"/>
      <c r="K12" s="197"/>
      <c r="L12" s="198">
        <f t="shared" si="2"/>
        <v>181.31</v>
      </c>
      <c r="M12" s="199">
        <f t="shared" si="0"/>
        <v>1.0541754061592891E-2</v>
      </c>
      <c r="N12" s="196">
        <v>1096.6269218030427</v>
      </c>
      <c r="O12" s="199">
        <f t="shared" si="1"/>
        <v>1.9482538247754058E-3</v>
      </c>
      <c r="P12" s="195"/>
      <c r="Q12" s="63"/>
      <c r="R12" s="222"/>
      <c r="S12" s="217"/>
      <c r="U12"/>
      <c r="V12"/>
      <c r="W12" s="207"/>
      <c r="X12" s="189"/>
      <c r="Y12" s="189"/>
      <c r="Z12" s="189"/>
      <c r="AA12" s="189"/>
      <c r="AB12" s="189"/>
      <c r="AC12" s="189"/>
      <c r="AD12" s="189"/>
      <c r="AE12" s="189"/>
      <c r="AF12" s="189"/>
    </row>
    <row r="13" spans="1:32" s="62" customFormat="1" ht="18.75" customHeight="1" x14ac:dyDescent="0.25">
      <c r="A13" s="61"/>
      <c r="B13" s="142">
        <f t="shared" si="3"/>
        <v>6</v>
      </c>
      <c r="C13" s="211" t="s">
        <v>146</v>
      </c>
      <c r="D13" s="196"/>
      <c r="E13" s="197"/>
      <c r="F13" s="115">
        <v>33.9</v>
      </c>
      <c r="G13" s="197">
        <f>+F13/F$28</f>
        <v>2.889793258734613E-3</v>
      </c>
      <c r="H13" s="115"/>
      <c r="I13" s="197"/>
      <c r="J13" s="115"/>
      <c r="K13" s="197"/>
      <c r="L13" s="198">
        <f t="shared" si="2"/>
        <v>33.9</v>
      </c>
      <c r="M13" s="199">
        <f t="shared" si="0"/>
        <v>1.9710190430092052E-3</v>
      </c>
      <c r="N13" s="196">
        <v>1037.2117056411296</v>
      </c>
      <c r="O13" s="199">
        <f t="shared" si="1"/>
        <v>1.8426974866663777E-3</v>
      </c>
      <c r="P13" s="195"/>
      <c r="R13" s="216"/>
      <c r="S13" s="217"/>
      <c r="U13"/>
      <c r="V13"/>
      <c r="W13" s="207"/>
      <c r="X13" s="189"/>
      <c r="Y13" s="189"/>
      <c r="Z13" s="189"/>
      <c r="AA13" s="189"/>
      <c r="AB13" s="189"/>
      <c r="AC13" s="189"/>
      <c r="AD13" s="189"/>
      <c r="AE13" s="189"/>
      <c r="AF13" s="189"/>
    </row>
    <row r="14" spans="1:32" s="62" customFormat="1" ht="18.75" customHeight="1" x14ac:dyDescent="0.25">
      <c r="A14" s="61"/>
      <c r="B14" s="142">
        <f t="shared" si="3"/>
        <v>7</v>
      </c>
      <c r="C14" s="211" t="s">
        <v>164</v>
      </c>
      <c r="D14" s="196"/>
      <c r="E14" s="197"/>
      <c r="F14" s="115">
        <v>365.31</v>
      </c>
      <c r="G14" s="197">
        <f>+F14/F$28</f>
        <v>3.1140719036824232E-2</v>
      </c>
      <c r="H14" s="115">
        <v>107.61000000000001</v>
      </c>
      <c r="I14" s="197">
        <f>+H14/$H$28</f>
        <v>4.8925200501936827E-2</v>
      </c>
      <c r="J14" s="115"/>
      <c r="K14" s="197"/>
      <c r="L14" s="198">
        <f t="shared" si="2"/>
        <v>472.92</v>
      </c>
      <c r="M14" s="199">
        <f t="shared" si="0"/>
        <v>2.7496587782298326E-2</v>
      </c>
      <c r="N14" s="196">
        <v>17497.384125899862</v>
      </c>
      <c r="O14" s="199">
        <f t="shared" si="1"/>
        <v>3.1085636207799958E-2</v>
      </c>
      <c r="P14" s="195"/>
      <c r="Q14" s="63"/>
      <c r="R14" s="222"/>
      <c r="S14" s="217"/>
      <c r="T14"/>
      <c r="U14"/>
      <c r="V14"/>
      <c r="W14" s="207"/>
      <c r="X14" s="189"/>
      <c r="Y14" s="189"/>
      <c r="Z14" s="189"/>
      <c r="AA14" s="189"/>
      <c r="AB14" s="189"/>
      <c r="AC14" s="189"/>
      <c r="AD14" s="189"/>
      <c r="AE14" s="189"/>
      <c r="AF14" s="189"/>
    </row>
    <row r="15" spans="1:32" s="62" customFormat="1" ht="18.75" customHeight="1" x14ac:dyDescent="0.25">
      <c r="A15" s="61"/>
      <c r="B15" s="142">
        <f t="shared" si="3"/>
        <v>8</v>
      </c>
      <c r="C15" s="211" t="s">
        <v>147</v>
      </c>
      <c r="D15" s="196"/>
      <c r="E15" s="197"/>
      <c r="F15" s="115">
        <v>365.71000000000004</v>
      </c>
      <c r="G15" s="197">
        <f>+F15/F$28</f>
        <v>3.1174816892384525E-2</v>
      </c>
      <c r="H15" s="115"/>
      <c r="I15" s="197"/>
      <c r="J15" s="115">
        <v>293.46999999999997</v>
      </c>
      <c r="K15" s="197">
        <f>+J15/$J$28</f>
        <v>0.56632355722285899</v>
      </c>
      <c r="L15" s="198">
        <f t="shared" si="2"/>
        <v>659.18000000000006</v>
      </c>
      <c r="M15" s="199">
        <f t="shared" si="0"/>
        <v>3.8326145509463359E-2</v>
      </c>
      <c r="N15" s="196">
        <v>10951.701450674938</v>
      </c>
      <c r="O15" s="199">
        <f t="shared" si="1"/>
        <v>1.9456657332463281E-2</v>
      </c>
      <c r="P15" s="195"/>
      <c r="Q15" s="63"/>
      <c r="R15" s="222"/>
      <c r="S15" s="217"/>
      <c r="T15"/>
      <c r="U15"/>
      <c r="V15"/>
      <c r="W15" s="207"/>
      <c r="X15" s="189"/>
      <c r="Y15" s="189"/>
      <c r="Z15" s="189"/>
      <c r="AA15" s="189"/>
      <c r="AB15" s="189"/>
      <c r="AC15" s="189"/>
      <c r="AD15" s="189"/>
      <c r="AE15" s="189"/>
      <c r="AF15" s="189"/>
    </row>
    <row r="16" spans="1:32" s="62" customFormat="1" ht="18.75" customHeight="1" x14ac:dyDescent="0.25">
      <c r="A16" s="61"/>
      <c r="B16" s="142">
        <f t="shared" si="3"/>
        <v>9</v>
      </c>
      <c r="C16" s="211" t="s">
        <v>42</v>
      </c>
      <c r="D16" s="196"/>
      <c r="E16" s="197"/>
      <c r="F16" s="115">
        <v>147.91000000000003</v>
      </c>
      <c r="G16" s="197">
        <f>+F16/F$28</f>
        <v>1.2608534539806392E-2</v>
      </c>
      <c r="H16" s="115">
        <v>135.93</v>
      </c>
      <c r="I16" s="197">
        <f>+H16/$H$28</f>
        <v>6.1800971138632768E-2</v>
      </c>
      <c r="J16" s="115">
        <v>114.56</v>
      </c>
      <c r="K16" s="197">
        <f>+J16/$J$28</f>
        <v>0.22107209157818766</v>
      </c>
      <c r="L16" s="198">
        <f t="shared" si="2"/>
        <v>398.40000000000003</v>
      </c>
      <c r="M16" s="199">
        <f t="shared" si="0"/>
        <v>2.316383441695774E-2</v>
      </c>
      <c r="N16" s="196">
        <v>3375.7620977186507</v>
      </c>
      <c r="O16" s="199">
        <f t="shared" si="1"/>
        <v>5.9973371870159393E-3</v>
      </c>
      <c r="P16" s="195"/>
      <c r="Q16" s="63"/>
      <c r="R16" s="222"/>
      <c r="S16" s="217"/>
      <c r="T16"/>
      <c r="U16"/>
      <c r="V16"/>
      <c r="W16" s="207"/>
      <c r="X16" s="189"/>
      <c r="Y16" s="189"/>
      <c r="Z16" s="189"/>
      <c r="AA16" s="189"/>
      <c r="AB16" s="189"/>
      <c r="AC16" s="189"/>
      <c r="AD16" s="189"/>
      <c r="AE16" s="189"/>
      <c r="AF16" s="189"/>
    </row>
    <row r="17" spans="1:32" s="62" customFormat="1" ht="18.75" customHeight="1" x14ac:dyDescent="0.25">
      <c r="A17" s="61"/>
      <c r="B17" s="142">
        <f t="shared" si="3"/>
        <v>10</v>
      </c>
      <c r="C17" s="211" t="s">
        <v>38</v>
      </c>
      <c r="D17" s="196">
        <v>1862.26</v>
      </c>
      <c r="E17" s="197">
        <f>+D17/D$28</f>
        <v>0.67703773722096994</v>
      </c>
      <c r="F17" s="115">
        <v>2315.42</v>
      </c>
      <c r="G17" s="197">
        <f>+F17/F$28</f>
        <v>0.19737714180351912</v>
      </c>
      <c r="H17" s="115">
        <v>149.07</v>
      </c>
      <c r="I17" s="197">
        <f>+H17/$H$28</f>
        <v>6.7775110480659068E-2</v>
      </c>
      <c r="J17" s="115"/>
      <c r="K17" s="197"/>
      <c r="L17" s="198">
        <f t="shared" si="2"/>
        <v>4326.75</v>
      </c>
      <c r="M17" s="199">
        <f t="shared" si="0"/>
        <v>0.2515665676796483</v>
      </c>
      <c r="N17" s="196">
        <v>205144.00929584223</v>
      </c>
      <c r="O17" s="199">
        <f t="shared" si="1"/>
        <v>0.36445630942860291</v>
      </c>
      <c r="P17" s="195"/>
      <c r="Q17" s="63"/>
      <c r="R17" s="222"/>
      <c r="S17" s="217"/>
      <c r="T17"/>
      <c r="U17"/>
      <c r="V17"/>
      <c r="W17" s="207"/>
      <c r="X17" s="189"/>
      <c r="Y17" s="189"/>
      <c r="Z17" s="189"/>
      <c r="AA17" s="189"/>
      <c r="AB17" s="189"/>
      <c r="AC17" s="189"/>
      <c r="AD17" s="189"/>
      <c r="AE17" s="189"/>
      <c r="AF17" s="189"/>
    </row>
    <row r="18" spans="1:32" s="62" customFormat="1" ht="18.75" customHeight="1" x14ac:dyDescent="0.25">
      <c r="A18" s="61"/>
      <c r="B18" s="142">
        <f t="shared" si="3"/>
        <v>11</v>
      </c>
      <c r="C18" s="211" t="s">
        <v>148</v>
      </c>
      <c r="D18" s="196"/>
      <c r="E18" s="197"/>
      <c r="F18" s="115"/>
      <c r="G18" s="197"/>
      <c r="H18" s="115"/>
      <c r="I18" s="197"/>
      <c r="J18" s="115">
        <v>72.572000000000003</v>
      </c>
      <c r="K18" s="197">
        <f>+J18/$J$28</f>
        <v>0.14004577365583307</v>
      </c>
      <c r="L18" s="198">
        <f t="shared" si="2"/>
        <v>72.572000000000003</v>
      </c>
      <c r="M18" s="199">
        <f t="shared" si="0"/>
        <v>4.2194924480608862E-3</v>
      </c>
      <c r="N18" s="196">
        <v>10364.018167408654</v>
      </c>
      <c r="O18" s="199">
        <f t="shared" si="1"/>
        <v>1.8412586480639218E-2</v>
      </c>
      <c r="P18" s="195"/>
      <c r="U18"/>
      <c r="V18"/>
      <c r="W18" s="207"/>
      <c r="Z18" s="189"/>
      <c r="AA18" s="189"/>
      <c r="AB18" s="189"/>
      <c r="AC18" s="189"/>
      <c r="AD18" s="189"/>
      <c r="AE18" s="189"/>
      <c r="AF18" s="189"/>
    </row>
    <row r="19" spans="1:32" s="62" customFormat="1" ht="18.75" customHeight="1" x14ac:dyDescent="0.25">
      <c r="A19" s="61"/>
      <c r="B19" s="142">
        <f t="shared" si="3"/>
        <v>12</v>
      </c>
      <c r="C19" s="211" t="s">
        <v>149</v>
      </c>
      <c r="D19" s="196"/>
      <c r="E19" s="197"/>
      <c r="F19" s="115">
        <v>1.9970000000000001</v>
      </c>
      <c r="G19" s="197">
        <f t="shared" ref="G19:G28" si="4">+F19/F$28</f>
        <v>1.7023354388474992E-4</v>
      </c>
      <c r="H19" s="115"/>
      <c r="I19" s="197"/>
      <c r="J19" s="115"/>
      <c r="K19" s="197"/>
      <c r="L19" s="198">
        <f t="shared" si="2"/>
        <v>1.9970000000000001</v>
      </c>
      <c r="M19" s="199">
        <f t="shared" si="0"/>
        <v>1.1610988285809389E-4</v>
      </c>
      <c r="N19" s="196">
        <v>992.21310277458485</v>
      </c>
      <c r="O19" s="199">
        <f t="shared" si="1"/>
        <v>1.7627535254145848E-3</v>
      </c>
      <c r="P19" s="195"/>
      <c r="Q19" s="63"/>
      <c r="R19" s="222"/>
      <c r="S19" s="217"/>
      <c r="T19"/>
      <c r="U19"/>
      <c r="W19" s="207"/>
      <c r="X19" s="189"/>
      <c r="Y19" s="189"/>
      <c r="Z19" s="189"/>
      <c r="AA19" s="189"/>
      <c r="AB19" s="189"/>
      <c r="AC19" s="189"/>
      <c r="AD19" s="189"/>
      <c r="AE19" s="189"/>
      <c r="AF19" s="189"/>
    </row>
    <row r="20" spans="1:32" s="62" customFormat="1" ht="18.75" customHeight="1" x14ac:dyDescent="0.25">
      <c r="A20" s="61"/>
      <c r="B20" s="142">
        <f t="shared" si="3"/>
        <v>13</v>
      </c>
      <c r="C20" s="211" t="s">
        <v>41</v>
      </c>
      <c r="D20" s="196"/>
      <c r="E20" s="197"/>
      <c r="F20" s="115">
        <v>82.7</v>
      </c>
      <c r="G20" s="197">
        <f t="shared" si="4"/>
        <v>7.049731637090044E-3</v>
      </c>
      <c r="H20" s="115">
        <v>268.70000000000005</v>
      </c>
      <c r="I20" s="197">
        <f>+H20/$H$28</f>
        <v>0.12216523905650428</v>
      </c>
      <c r="J20" s="115"/>
      <c r="K20" s="197"/>
      <c r="L20" s="198">
        <f t="shared" si="2"/>
        <v>351.40000000000003</v>
      </c>
      <c r="M20" s="199">
        <f t="shared" si="0"/>
        <v>2.0431153147888931E-2</v>
      </c>
      <c r="N20" s="196">
        <v>5080.5435650167801</v>
      </c>
      <c r="O20" s="199">
        <f t="shared" si="1"/>
        <v>9.026030854876058E-3</v>
      </c>
      <c r="P20" s="195"/>
      <c r="Q20" s="63"/>
      <c r="R20" s="222"/>
      <c r="S20" s="217"/>
      <c r="T20"/>
      <c r="U20"/>
      <c r="W20" s="207"/>
      <c r="X20" s="189"/>
      <c r="Y20" s="189"/>
      <c r="Z20" s="189"/>
      <c r="AA20" s="189"/>
      <c r="AB20" s="189"/>
      <c r="AC20" s="189"/>
      <c r="AD20" s="189"/>
      <c r="AE20" s="189"/>
      <c r="AF20" s="189"/>
    </row>
    <row r="21" spans="1:32" s="62" customFormat="1" ht="18.75" customHeight="1" x14ac:dyDescent="0.25">
      <c r="A21" s="61"/>
      <c r="B21" s="142">
        <f t="shared" si="3"/>
        <v>14</v>
      </c>
      <c r="C21" s="211" t="s">
        <v>40</v>
      </c>
      <c r="D21" s="196"/>
      <c r="E21" s="197"/>
      <c r="F21" s="115">
        <v>393.06299999999999</v>
      </c>
      <c r="G21" s="197">
        <f t="shared" si="4"/>
        <v>3.3506513500236083E-2</v>
      </c>
      <c r="H21" s="115"/>
      <c r="I21" s="197"/>
      <c r="J21" s="115"/>
      <c r="K21" s="197"/>
      <c r="L21" s="198">
        <f t="shared" si="2"/>
        <v>393.06299999999999</v>
      </c>
      <c r="M21" s="199">
        <f t="shared" si="0"/>
        <v>2.2853529737531776E-2</v>
      </c>
      <c r="N21" s="196">
        <v>7165.2059202917308</v>
      </c>
      <c r="O21" s="199">
        <f t="shared" si="1"/>
        <v>1.272961620945773E-2</v>
      </c>
      <c r="P21" s="195"/>
      <c r="Q21" s="63"/>
      <c r="R21" s="222"/>
      <c r="S21" s="217"/>
      <c r="T21"/>
      <c r="U21"/>
      <c r="W21" s="207"/>
      <c r="X21" s="189"/>
      <c r="Y21" s="189"/>
      <c r="Z21" s="189"/>
      <c r="AA21" s="189"/>
      <c r="AB21" s="189"/>
      <c r="AC21" s="189"/>
      <c r="AD21" s="189"/>
      <c r="AE21" s="189"/>
      <c r="AF21" s="189"/>
    </row>
    <row r="22" spans="1:32" s="62" customFormat="1" ht="18.75" customHeight="1" x14ac:dyDescent="0.25">
      <c r="A22" s="61"/>
      <c r="B22" s="142">
        <f t="shared" si="3"/>
        <v>15</v>
      </c>
      <c r="C22" s="211" t="s">
        <v>108</v>
      </c>
      <c r="D22" s="196"/>
      <c r="E22" s="197"/>
      <c r="F22" s="115">
        <v>262.19</v>
      </c>
      <c r="G22" s="197">
        <f t="shared" si="4"/>
        <v>2.2350291873381362E-2</v>
      </c>
      <c r="H22" s="115">
        <v>130.52000000000001</v>
      </c>
      <c r="I22" s="197">
        <f>+H22/$H$28</f>
        <v>5.9341298852456037E-2</v>
      </c>
      <c r="J22" s="115"/>
      <c r="K22" s="197"/>
      <c r="L22" s="198">
        <f t="shared" si="2"/>
        <v>392.71000000000004</v>
      </c>
      <c r="M22" s="199">
        <f t="shared" si="0"/>
        <v>2.2833005556936431E-2</v>
      </c>
      <c r="N22" s="196">
        <v>18835.722948973358</v>
      </c>
      <c r="O22" s="199">
        <f t="shared" si="1"/>
        <v>3.3463312406567088E-2</v>
      </c>
      <c r="P22" s="195"/>
      <c r="R22" s="216"/>
      <c r="S22" s="217"/>
      <c r="U22"/>
      <c r="V22" s="208"/>
      <c r="W22" s="207"/>
      <c r="Z22" s="189"/>
      <c r="AA22" s="189"/>
      <c r="AB22" s="189"/>
      <c r="AC22" s="189"/>
      <c r="AD22" s="189"/>
      <c r="AE22" s="189"/>
      <c r="AF22" s="189"/>
    </row>
    <row r="23" spans="1:32" s="62" customFormat="1" ht="18.75" customHeight="1" x14ac:dyDescent="0.25">
      <c r="A23" s="61"/>
      <c r="B23" s="142">
        <f t="shared" si="3"/>
        <v>16</v>
      </c>
      <c r="C23" s="211" t="s">
        <v>165</v>
      </c>
      <c r="D23" s="196"/>
      <c r="E23" s="197"/>
      <c r="F23" s="115">
        <v>19.2</v>
      </c>
      <c r="G23" s="197">
        <f t="shared" si="4"/>
        <v>1.6366970668939399E-3</v>
      </c>
      <c r="H23" s="115"/>
      <c r="I23" s="197"/>
      <c r="J23" s="115"/>
      <c r="K23" s="197"/>
      <c r="L23" s="198">
        <f t="shared" si="2"/>
        <v>19.2</v>
      </c>
      <c r="M23" s="199">
        <f t="shared" si="0"/>
        <v>1.1163293694919391E-3</v>
      </c>
      <c r="N23" s="196">
        <v>1663.8291514397306</v>
      </c>
      <c r="O23" s="199">
        <f t="shared" si="1"/>
        <v>2.9559382900572881E-3</v>
      </c>
      <c r="P23" s="195"/>
      <c r="Q23" s="63"/>
      <c r="R23" s="222"/>
      <c r="S23" s="217"/>
      <c r="T23"/>
      <c r="U23"/>
      <c r="V23" s="208"/>
      <c r="W23" s="207"/>
      <c r="Z23" s="189"/>
      <c r="AA23" s="189"/>
      <c r="AB23" s="189"/>
      <c r="AC23" s="189"/>
      <c r="AD23" s="189"/>
      <c r="AE23" s="189"/>
      <c r="AF23" s="189"/>
    </row>
    <row r="24" spans="1:32" s="62" customFormat="1" ht="18.75" customHeight="1" x14ac:dyDescent="0.25">
      <c r="A24" s="61"/>
      <c r="B24" s="142">
        <f t="shared" si="3"/>
        <v>17</v>
      </c>
      <c r="C24" s="211" t="s">
        <v>73</v>
      </c>
      <c r="D24" s="196"/>
      <c r="E24" s="197"/>
      <c r="F24" s="115">
        <v>5244.4230000000007</v>
      </c>
      <c r="G24" s="197">
        <f t="shared" si="4"/>
        <v>0.44705894487766246</v>
      </c>
      <c r="H24" s="115">
        <v>1179.1000000000001</v>
      </c>
      <c r="I24" s="197">
        <f>+H24/$H$28</f>
        <v>0.53608125556949826</v>
      </c>
      <c r="J24" s="115">
        <v>37.6</v>
      </c>
      <c r="K24" s="197">
        <f>+J24/$J$28</f>
        <v>7.2558577543120256E-2</v>
      </c>
      <c r="L24" s="198">
        <f t="shared" si="2"/>
        <v>6461.1230000000014</v>
      </c>
      <c r="M24" s="199">
        <f t="shared" si="0"/>
        <v>0.3756636127499931</v>
      </c>
      <c r="N24" s="196">
        <v>160628.52688499627</v>
      </c>
      <c r="O24" s="199">
        <f t="shared" si="1"/>
        <v>0.28537065400254596</v>
      </c>
      <c r="P24" s="195"/>
      <c r="Q24" s="63"/>
      <c r="R24" s="222"/>
      <c r="S24" s="217"/>
      <c r="T24"/>
      <c r="U24"/>
      <c r="V24" s="208"/>
      <c r="W24" s="207"/>
      <c r="Z24" s="204"/>
      <c r="AA24" s="204"/>
      <c r="AB24" s="189"/>
      <c r="AC24" s="189"/>
      <c r="AD24" s="189"/>
      <c r="AE24" s="189"/>
      <c r="AF24" s="189"/>
    </row>
    <row r="25" spans="1:32" s="62" customFormat="1" ht="18.75" customHeight="1" x14ac:dyDescent="0.25">
      <c r="A25" s="61"/>
      <c r="B25" s="142">
        <f t="shared" si="3"/>
        <v>18</v>
      </c>
      <c r="C25" s="211" t="s">
        <v>39</v>
      </c>
      <c r="D25" s="196"/>
      <c r="E25" s="197"/>
      <c r="F25" s="115">
        <v>532.61</v>
      </c>
      <c r="G25" s="197">
        <f t="shared" si="4"/>
        <v>4.54021471249157E-2</v>
      </c>
      <c r="H25" s="115"/>
      <c r="I25" s="197"/>
      <c r="J25" s="115"/>
      <c r="K25" s="197"/>
      <c r="L25" s="198">
        <f t="shared" si="2"/>
        <v>532.61</v>
      </c>
      <c r="M25" s="199">
        <f t="shared" si="0"/>
        <v>3.0967092994015715E-2</v>
      </c>
      <c r="N25" s="196">
        <v>15959.592669670115</v>
      </c>
      <c r="O25" s="199">
        <f t="shared" si="1"/>
        <v>2.8353614928055527E-2</v>
      </c>
      <c r="P25" s="195"/>
      <c r="R25" s="222"/>
      <c r="S25" s="217"/>
      <c r="U25"/>
      <c r="V25" s="208"/>
      <c r="W25" s="207"/>
      <c r="X25" s="117"/>
      <c r="Y25" s="117"/>
      <c r="Z25" s="204"/>
      <c r="AA25" s="204"/>
      <c r="AB25" s="189"/>
      <c r="AC25" s="189"/>
      <c r="AD25" s="189"/>
      <c r="AE25" s="189"/>
      <c r="AF25" s="189"/>
    </row>
    <row r="26" spans="1:32" s="62" customFormat="1" ht="18.75" customHeight="1" x14ac:dyDescent="0.25">
      <c r="A26" s="61"/>
      <c r="B26" s="142">
        <f t="shared" si="3"/>
        <v>19</v>
      </c>
      <c r="C26" s="211" t="s">
        <v>166</v>
      </c>
      <c r="D26" s="196"/>
      <c r="E26" s="197"/>
      <c r="F26" s="115">
        <v>110.61</v>
      </c>
      <c r="G26" s="197">
        <f t="shared" si="4"/>
        <v>9.4289095088093081E-3</v>
      </c>
      <c r="H26" s="115">
        <v>40.839999999999996</v>
      </c>
      <c r="I26" s="197">
        <f>+H26/$H$28</f>
        <v>1.8568025169585535E-2</v>
      </c>
      <c r="J26" s="115"/>
      <c r="K26" s="197"/>
      <c r="L26" s="198">
        <f t="shared" si="2"/>
        <v>151.44999999999999</v>
      </c>
      <c r="M26" s="199">
        <f t="shared" si="0"/>
        <v>8.8056293234142803E-3</v>
      </c>
      <c r="N26" s="196">
        <v>6047.0506703354704</v>
      </c>
      <c r="O26" s="199">
        <f t="shared" si="1"/>
        <v>1.074311542317552E-2</v>
      </c>
      <c r="P26" s="195"/>
      <c r="R26" s="222"/>
      <c r="S26" s="217"/>
      <c r="U26"/>
      <c r="V26" s="208"/>
      <c r="W26" s="207"/>
      <c r="X26" s="117"/>
      <c r="Y26" s="117"/>
      <c r="Z26" s="204"/>
      <c r="AA26" s="204"/>
      <c r="AB26" s="189"/>
      <c r="AC26" s="189"/>
      <c r="AD26" s="189"/>
      <c r="AE26" s="189"/>
      <c r="AF26" s="189"/>
    </row>
    <row r="27" spans="1:32" s="62" customFormat="1" ht="18.75" customHeight="1" thickBot="1" x14ac:dyDescent="0.3">
      <c r="A27" s="61"/>
      <c r="B27" s="142">
        <f t="shared" si="3"/>
        <v>20</v>
      </c>
      <c r="C27" s="210" t="s">
        <v>74</v>
      </c>
      <c r="D27" s="196"/>
      <c r="E27" s="197"/>
      <c r="F27" s="115">
        <v>402.8</v>
      </c>
      <c r="G27" s="197">
        <f t="shared" si="4"/>
        <v>3.4336540549212452E-2</v>
      </c>
      <c r="H27" s="115">
        <v>3.24</v>
      </c>
      <c r="I27" s="197">
        <f>+H27/$H$28</f>
        <v>1.4730754541982651E-3</v>
      </c>
      <c r="J27" s="115"/>
      <c r="K27" s="197"/>
      <c r="L27" s="198">
        <f t="shared" si="2"/>
        <v>406.04</v>
      </c>
      <c r="M27" s="199">
        <f t="shared" si="0"/>
        <v>2.3608040478568074E-2</v>
      </c>
      <c r="N27" s="196">
        <v>6871.1562634932325</v>
      </c>
      <c r="O27" s="199">
        <f t="shared" si="1"/>
        <v>1.2207211226375926E-2</v>
      </c>
      <c r="P27" s="195"/>
      <c r="Q27" s="63"/>
      <c r="R27" s="222"/>
      <c r="S27" s="217"/>
      <c r="T27"/>
      <c r="U27"/>
      <c r="W27" s="207"/>
      <c r="X27" s="117"/>
      <c r="Y27" s="117"/>
      <c r="Z27" s="204"/>
      <c r="AA27" s="204"/>
      <c r="AB27" s="189"/>
      <c r="AC27" s="189"/>
      <c r="AD27" s="189"/>
      <c r="AE27" s="189"/>
      <c r="AF27" s="189"/>
    </row>
    <row r="28" spans="1:32" s="62" customFormat="1" ht="18.75" customHeight="1" thickTop="1" thickBot="1" x14ac:dyDescent="0.3">
      <c r="A28" s="61"/>
      <c r="B28" s="167"/>
      <c r="C28" s="212" t="s">
        <v>2</v>
      </c>
      <c r="D28" s="213">
        <f>SUM(D8:D27)</f>
        <v>2750.6</v>
      </c>
      <c r="E28" s="203">
        <f>+D28/D$28</f>
        <v>1</v>
      </c>
      <c r="F28" s="215">
        <f>SUM(F8:F27)</f>
        <v>11730.943000000001</v>
      </c>
      <c r="G28" s="203">
        <f t="shared" si="4"/>
        <v>1</v>
      </c>
      <c r="H28" s="200">
        <f>SUM(H8:H27)</f>
        <v>2199.48</v>
      </c>
      <c r="I28" s="203">
        <f>+H28/H$28</f>
        <v>1</v>
      </c>
      <c r="J28" s="200">
        <f>SUM(J8:J27)</f>
        <v>518.202</v>
      </c>
      <c r="K28" s="203">
        <f>+J28/J$28</f>
        <v>1</v>
      </c>
      <c r="L28" s="201">
        <f>SUM(L8:L27)</f>
        <v>17199.225000000002</v>
      </c>
      <c r="M28" s="203">
        <f t="shared" si="0"/>
        <v>1</v>
      </c>
      <c r="N28" s="202">
        <f>SUM(N8:N27)</f>
        <v>562876.82223822223</v>
      </c>
      <c r="O28" s="203">
        <f t="shared" si="1"/>
        <v>1</v>
      </c>
      <c r="P28" s="195"/>
      <c r="R28" s="293"/>
      <c r="S28" s="293"/>
      <c r="T28" s="293"/>
      <c r="U28" s="240"/>
      <c r="V28" s="293"/>
      <c r="W28" s="293"/>
      <c r="X28" s="241"/>
      <c r="Y28" s="241"/>
      <c r="Z28" s="294"/>
      <c r="AA28" s="294"/>
      <c r="AB28" s="294"/>
      <c r="AC28" s="189"/>
      <c r="AD28" s="189"/>
      <c r="AE28" s="189"/>
      <c r="AF28" s="189"/>
    </row>
    <row r="29" spans="1:32" s="62" customFormat="1" ht="18.75" customHeight="1" x14ac:dyDescent="0.25">
      <c r="A29" s="61"/>
      <c r="B29" s="291" t="s">
        <v>186</v>
      </c>
      <c r="C29" s="107"/>
      <c r="D29" s="290"/>
      <c r="E29" s="195"/>
      <c r="F29" s="290"/>
      <c r="G29" s="195"/>
      <c r="H29" s="290"/>
      <c r="I29" s="195"/>
      <c r="J29" s="195"/>
      <c r="K29" s="195"/>
      <c r="L29" s="110"/>
      <c r="M29" s="195"/>
      <c r="N29" s="110"/>
      <c r="O29" s="195"/>
      <c r="P29" s="195"/>
      <c r="R29" s="280"/>
      <c r="S29" s="281"/>
      <c r="T29" s="293"/>
      <c r="U29" s="240"/>
      <c r="V29" s="295"/>
      <c r="W29" s="294"/>
      <c r="X29" s="241"/>
      <c r="Y29" s="241"/>
      <c r="Z29" s="294"/>
      <c r="AA29" s="294"/>
      <c r="AB29" s="294"/>
      <c r="AC29" s="189"/>
      <c r="AD29" s="189"/>
      <c r="AE29" s="189"/>
      <c r="AF29" s="189"/>
    </row>
    <row r="30" spans="1:32" s="62" customFormat="1" ht="18.75" customHeight="1" x14ac:dyDescent="0.25">
      <c r="A30" s="20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93"/>
    </row>
    <row r="31" spans="1:32" s="62" customFormat="1" ht="18.75" customHeight="1" x14ac:dyDescent="0.25">
      <c r="A31" s="61"/>
      <c r="B31" s="61"/>
      <c r="C31" s="61"/>
      <c r="D31" s="206"/>
      <c r="E31" s="206"/>
      <c r="F31" s="61"/>
      <c r="G31" s="61"/>
      <c r="H31" s="61"/>
      <c r="I31" s="61"/>
      <c r="J31" s="61"/>
      <c r="K31" s="61"/>
      <c r="L31" s="61"/>
      <c r="M31" s="61"/>
      <c r="N31" s="93"/>
      <c r="O31" s="61"/>
      <c r="P31" s="61"/>
      <c r="R31" s="241"/>
      <c r="S31" s="241"/>
      <c r="T31" s="241"/>
      <c r="U31" s="241"/>
      <c r="V31" s="241"/>
      <c r="W31" s="296" t="s">
        <v>69</v>
      </c>
      <c r="X31" s="296" t="s">
        <v>35</v>
      </c>
      <c r="Y31" s="296" t="s">
        <v>36</v>
      </c>
      <c r="Z31" s="297"/>
      <c r="AA31" s="241"/>
      <c r="AB31" s="293"/>
    </row>
    <row r="32" spans="1:32" x14ac:dyDescent="0.25">
      <c r="A32" s="12"/>
      <c r="B32" s="12"/>
      <c r="C32" s="12"/>
      <c r="D32" s="32"/>
      <c r="E32" s="3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253"/>
      <c r="S32" s="253" t="s">
        <v>7</v>
      </c>
      <c r="T32" s="254">
        <v>0</v>
      </c>
      <c r="U32" s="298">
        <f>T32/T34</f>
        <v>0</v>
      </c>
      <c r="V32" s="253"/>
      <c r="W32" s="299">
        <f>+W33/Z33</f>
        <v>0.16489396363760184</v>
      </c>
      <c r="X32" s="299">
        <f>+X33/Z33</f>
        <v>0.7032508138139969</v>
      </c>
      <c r="Y32" s="299">
        <f>+Y33/Z33</f>
        <v>0.13185522254840126</v>
      </c>
      <c r="Z32" s="298"/>
      <c r="AA32" s="253"/>
      <c r="AB32" s="240"/>
    </row>
    <row r="33" spans="1:28" x14ac:dyDescent="0.25">
      <c r="A33" s="12"/>
      <c r="B33" s="12"/>
      <c r="C33" s="12"/>
      <c r="D33" s="32"/>
      <c r="E33" s="3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R33" s="253"/>
      <c r="S33" s="253" t="s">
        <v>9</v>
      </c>
      <c r="T33" s="254">
        <f>L28</f>
        <v>17199.225000000002</v>
      </c>
      <c r="U33" s="298">
        <f>T33/T34</f>
        <v>1</v>
      </c>
      <c r="V33" s="253" t="s">
        <v>43</v>
      </c>
      <c r="W33" s="300">
        <f>D28</f>
        <v>2750.6</v>
      </c>
      <c r="X33" s="300">
        <f>F28</f>
        <v>11730.943000000001</v>
      </c>
      <c r="Y33" s="300">
        <f>+H28</f>
        <v>2199.48</v>
      </c>
      <c r="Z33" s="254">
        <f>SUM(W33:Y33)</f>
        <v>16681.023000000001</v>
      </c>
      <c r="AA33" s="253"/>
      <c r="AB33" s="240"/>
    </row>
    <row r="34" spans="1:28" x14ac:dyDescent="0.25">
      <c r="A34" s="12"/>
      <c r="B34" s="12"/>
      <c r="C34" s="12"/>
      <c r="D34" s="32"/>
      <c r="E34" s="3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R34" s="253"/>
      <c r="S34" s="253"/>
      <c r="T34" s="253">
        <f>SUM(T32:T33)</f>
        <v>17199.225000000002</v>
      </c>
      <c r="U34" s="253"/>
      <c r="V34" s="253"/>
      <c r="W34" s="253"/>
      <c r="X34" s="253"/>
      <c r="Y34" s="253"/>
      <c r="Z34" s="253"/>
      <c r="AA34" s="253"/>
      <c r="AB34" s="240"/>
    </row>
    <row r="35" spans="1:28" x14ac:dyDescent="0.25">
      <c r="A35" s="12"/>
      <c r="B35" s="12"/>
      <c r="C35" s="12"/>
      <c r="D35" s="32"/>
      <c r="E35" s="3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40"/>
    </row>
    <row r="36" spans="1:28" x14ac:dyDescent="0.25">
      <c r="A36" s="12"/>
      <c r="B36" s="12"/>
      <c r="C36" s="12"/>
      <c r="D36" s="32"/>
      <c r="E36" s="3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40"/>
    </row>
    <row r="37" spans="1:28" x14ac:dyDescent="0.25">
      <c r="A37" s="12"/>
      <c r="B37" s="12"/>
      <c r="C37" s="12"/>
      <c r="D37" s="32"/>
      <c r="E37" s="3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R37" s="253"/>
      <c r="S37" s="253"/>
      <c r="T37" s="254"/>
      <c r="U37" s="298"/>
      <c r="V37" s="253"/>
      <c r="W37" s="254"/>
      <c r="X37" s="254"/>
      <c r="Y37" s="298"/>
      <c r="Z37" s="253"/>
      <c r="AA37" s="253"/>
      <c r="AB37" s="240"/>
    </row>
    <row r="38" spans="1:28" x14ac:dyDescent="0.25">
      <c r="A38" s="12"/>
      <c r="B38" s="12"/>
      <c r="C38" s="12"/>
      <c r="D38" s="32"/>
      <c r="E38" s="3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R38" s="253"/>
      <c r="S38" s="253"/>
      <c r="T38" s="254"/>
      <c r="U38" s="298"/>
      <c r="V38" s="253"/>
      <c r="W38" s="254"/>
      <c r="X38" s="254"/>
      <c r="Y38" s="298"/>
      <c r="Z38" s="253"/>
      <c r="AA38" s="253"/>
      <c r="AB38" s="240"/>
    </row>
    <row r="39" spans="1:28" x14ac:dyDescent="0.25">
      <c r="A39" s="12"/>
      <c r="B39" s="12"/>
      <c r="C39" s="12"/>
      <c r="D39" s="32"/>
      <c r="E39" s="3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R39" s="253"/>
      <c r="S39" s="253"/>
      <c r="T39" s="254"/>
      <c r="U39" s="298"/>
      <c r="V39" s="253"/>
      <c r="W39" s="254"/>
      <c r="X39" s="254"/>
      <c r="Y39" s="253"/>
      <c r="Z39" s="253"/>
      <c r="AA39" s="253"/>
      <c r="AB39" s="240"/>
    </row>
    <row r="40" spans="1:28" x14ac:dyDescent="0.25">
      <c r="A40" s="12"/>
      <c r="B40" s="12"/>
      <c r="C40" s="12"/>
      <c r="D40" s="32"/>
      <c r="E40" s="3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R40" s="253"/>
      <c r="S40" s="253"/>
      <c r="T40" s="301"/>
      <c r="U40" s="253"/>
      <c r="V40" s="253"/>
      <c r="W40" s="253"/>
      <c r="X40" s="253"/>
      <c r="Y40" s="253"/>
      <c r="Z40" s="253"/>
      <c r="AA40" s="253"/>
      <c r="AB40" s="240"/>
    </row>
    <row r="41" spans="1:28" x14ac:dyDescent="0.25">
      <c r="A41" s="12"/>
      <c r="B41" s="12"/>
      <c r="C41" s="12"/>
      <c r="D41" s="32"/>
      <c r="E41" s="3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R41" s="253"/>
      <c r="S41" s="253"/>
      <c r="T41" s="301"/>
      <c r="U41" s="253"/>
      <c r="V41" s="253"/>
      <c r="W41" s="253"/>
      <c r="X41" s="253"/>
      <c r="Y41" s="253"/>
      <c r="Z41" s="253"/>
      <c r="AA41" s="253"/>
      <c r="AB41" s="240"/>
    </row>
    <row r="42" spans="1:28" x14ac:dyDescent="0.25">
      <c r="A42" s="12"/>
      <c r="B42" s="12"/>
      <c r="C42" s="12"/>
      <c r="D42" s="32"/>
      <c r="E42" s="3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R42" s="41"/>
      <c r="S42" s="41"/>
      <c r="T42" s="44"/>
      <c r="U42" s="42"/>
      <c r="V42" s="41"/>
      <c r="W42" s="41"/>
      <c r="X42" s="41"/>
      <c r="Y42" s="41"/>
      <c r="Z42" s="41"/>
      <c r="AA42" s="41"/>
    </row>
    <row r="43" spans="1:28" x14ac:dyDescent="0.25">
      <c r="A43" s="12"/>
      <c r="B43" s="12"/>
      <c r="C43" s="12"/>
      <c r="D43" s="32"/>
      <c r="E43" s="3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R43" s="41"/>
      <c r="S43" s="41"/>
      <c r="T43" s="44"/>
      <c r="U43" s="42"/>
      <c r="V43" s="41"/>
      <c r="W43" s="41"/>
      <c r="X43" s="41"/>
      <c r="Y43" s="41"/>
      <c r="Z43" s="41"/>
      <c r="AA43" s="41"/>
    </row>
    <row r="44" spans="1:2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R44" s="41"/>
      <c r="S44" s="41"/>
      <c r="T44" s="44"/>
      <c r="U44" s="42"/>
      <c r="V44" s="41"/>
      <c r="W44" s="41"/>
      <c r="X44" s="41"/>
      <c r="Y44" s="41"/>
      <c r="Z44" s="41"/>
      <c r="AA44" s="41"/>
    </row>
    <row r="45" spans="1:2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R45" s="41"/>
      <c r="S45" s="41"/>
      <c r="T45" s="44"/>
      <c r="U45" s="42"/>
      <c r="V45" s="41"/>
      <c r="W45" s="41"/>
      <c r="X45" s="41"/>
      <c r="Y45" s="41"/>
      <c r="Z45" s="41"/>
      <c r="AA45" s="41"/>
    </row>
    <row r="46" spans="1:2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R46" s="41"/>
      <c r="S46" s="41"/>
      <c r="T46" s="44"/>
      <c r="U46" s="42"/>
      <c r="V46" s="41"/>
      <c r="W46" s="41"/>
      <c r="X46" s="41"/>
      <c r="Y46" s="41"/>
      <c r="Z46" s="41"/>
      <c r="AA46" s="41"/>
    </row>
    <row r="47" spans="1:2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R47" s="41"/>
      <c r="S47" s="41"/>
      <c r="T47" s="44"/>
      <c r="U47" s="42"/>
      <c r="V47" s="41"/>
      <c r="W47" s="41"/>
      <c r="X47" s="41"/>
      <c r="Y47" s="41"/>
      <c r="Z47" s="41"/>
      <c r="AA47" s="41"/>
    </row>
    <row r="48" spans="1:2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R48" s="41"/>
      <c r="S48" s="41"/>
      <c r="T48" s="44"/>
      <c r="U48" s="42"/>
      <c r="V48" s="41"/>
      <c r="W48" s="41"/>
      <c r="X48" s="41"/>
      <c r="Y48" s="41"/>
      <c r="Z48" s="41"/>
      <c r="AA48" s="41"/>
    </row>
    <row r="49" spans="1:27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R49" s="41"/>
      <c r="S49" s="41"/>
      <c r="T49" s="44"/>
      <c r="U49" s="42"/>
      <c r="V49" s="41"/>
      <c r="W49" s="41"/>
      <c r="X49" s="41"/>
      <c r="Y49" s="41"/>
      <c r="Z49" s="41"/>
      <c r="AA49" s="41"/>
    </row>
    <row r="50" spans="1:27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R50" s="41"/>
      <c r="S50" s="41"/>
      <c r="T50" s="44"/>
      <c r="U50" s="42"/>
      <c r="V50" s="41"/>
      <c r="W50" s="41"/>
      <c r="X50" s="41"/>
      <c r="Y50" s="41"/>
      <c r="Z50" s="41"/>
      <c r="AA50" s="41"/>
    </row>
    <row r="51" spans="1:27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R51" s="41"/>
      <c r="S51" s="41"/>
      <c r="T51" s="44"/>
      <c r="U51" s="42"/>
      <c r="V51" s="41"/>
      <c r="W51" s="41"/>
      <c r="X51" s="41"/>
      <c r="Y51" s="41"/>
      <c r="Z51" s="41"/>
      <c r="AA51" s="41"/>
    </row>
    <row r="52" spans="1:27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R52" s="41"/>
      <c r="S52" s="41"/>
      <c r="T52" s="44"/>
      <c r="U52" s="42"/>
      <c r="V52" s="41"/>
      <c r="W52" s="41"/>
      <c r="X52" s="41"/>
      <c r="Y52" s="41"/>
      <c r="Z52" s="41"/>
      <c r="AA52" s="41"/>
    </row>
    <row r="53" spans="1:27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R53" s="41"/>
      <c r="S53" s="41"/>
      <c r="T53" s="44"/>
      <c r="U53" s="42"/>
      <c r="V53" s="41"/>
      <c r="W53" s="41"/>
      <c r="X53" s="41"/>
      <c r="Y53" s="41"/>
      <c r="Z53" s="41"/>
      <c r="AA53" s="41"/>
    </row>
    <row r="54" spans="1:27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R54" s="41"/>
      <c r="S54" s="41"/>
      <c r="T54" s="43"/>
      <c r="U54" s="42"/>
      <c r="V54" s="41"/>
      <c r="W54" s="41"/>
      <c r="X54" s="41"/>
      <c r="Y54" s="41"/>
      <c r="Z54" s="41"/>
      <c r="AA54" s="41"/>
    </row>
    <row r="55" spans="1:27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268"/>
      <c r="R56" s="268"/>
      <c r="S56" s="268"/>
      <c r="T56" s="273"/>
      <c r="U56" s="268"/>
      <c r="V56" s="268"/>
      <c r="W56" s="268"/>
      <c r="X56" s="268"/>
      <c r="Y56" s="268"/>
      <c r="Z56" s="41"/>
      <c r="AA56" s="41"/>
    </row>
    <row r="57" spans="1:27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68"/>
      <c r="R57" s="268"/>
      <c r="S57" s="268"/>
      <c r="T57" s="268"/>
      <c r="U57" s="268"/>
      <c r="V57" s="268"/>
      <c r="W57" s="268"/>
      <c r="X57" s="268"/>
      <c r="Y57" s="268"/>
      <c r="Z57" s="41"/>
      <c r="AA57" s="41"/>
    </row>
    <row r="58" spans="1:27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68"/>
      <c r="R58" s="268"/>
      <c r="S58" s="268"/>
      <c r="T58" s="268"/>
      <c r="U58" s="268"/>
      <c r="V58" s="268"/>
      <c r="W58" s="268"/>
      <c r="X58" s="268"/>
      <c r="Y58" s="268"/>
      <c r="Z58" s="41"/>
      <c r="AA58" s="41"/>
    </row>
    <row r="59" spans="1:27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268"/>
      <c r="R59" s="268"/>
      <c r="S59" s="268"/>
      <c r="T59" s="268"/>
      <c r="U59" s="268"/>
      <c r="V59" s="268"/>
      <c r="W59" s="268"/>
      <c r="X59" s="268"/>
      <c r="Y59" s="268"/>
      <c r="Z59" s="41"/>
      <c r="AA59" s="41"/>
    </row>
    <row r="60" spans="1:27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268"/>
      <c r="R60" s="268" t="s">
        <v>104</v>
      </c>
      <c r="S60" s="268" t="s">
        <v>105</v>
      </c>
      <c r="T60" s="268"/>
      <c r="U60" s="268"/>
      <c r="V60" s="268"/>
      <c r="W60" s="268"/>
      <c r="X60" s="268"/>
      <c r="Y60" s="268"/>
      <c r="Z60" s="41"/>
      <c r="AA60" s="41"/>
    </row>
    <row r="61" spans="1:27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268"/>
      <c r="R61" s="268" t="s">
        <v>73</v>
      </c>
      <c r="S61" s="268" t="s">
        <v>70</v>
      </c>
      <c r="T61" s="274">
        <f t="shared" ref="T61:T70" si="5">+W61/SUM($W$61:$W$80)</f>
        <v>0.37566361274999305</v>
      </c>
      <c r="U61" s="292"/>
      <c r="V61" s="268" t="s">
        <v>73</v>
      </c>
      <c r="W61" s="268">
        <v>6461.1230000000014</v>
      </c>
      <c r="X61" s="268"/>
      <c r="Y61" s="268"/>
      <c r="Z61" s="41"/>
      <c r="AA61" s="41"/>
    </row>
    <row r="62" spans="1:27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268"/>
      <c r="R62" s="268" t="s">
        <v>38</v>
      </c>
      <c r="S62" s="268" t="s">
        <v>81</v>
      </c>
      <c r="T62" s="274">
        <f t="shared" si="5"/>
        <v>0.25156656767964825</v>
      </c>
      <c r="U62" s="292"/>
      <c r="V62" s="268" t="s">
        <v>38</v>
      </c>
      <c r="W62" s="268">
        <v>4326.75</v>
      </c>
      <c r="X62" s="268"/>
      <c r="Y62" s="268"/>
      <c r="Z62" s="41"/>
      <c r="AA62" s="41"/>
    </row>
    <row r="63" spans="1:27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268"/>
      <c r="R63" s="268" t="s">
        <v>192</v>
      </c>
      <c r="S63" s="268" t="s">
        <v>107</v>
      </c>
      <c r="T63" s="274">
        <f t="shared" si="5"/>
        <v>5.9260809716716864E-2</v>
      </c>
      <c r="U63" s="292"/>
      <c r="V63" s="268" t="s">
        <v>192</v>
      </c>
      <c r="W63" s="268">
        <v>1019.24</v>
      </c>
      <c r="X63" s="268"/>
      <c r="Y63" s="268"/>
      <c r="Z63" s="41"/>
      <c r="AA63" s="41"/>
    </row>
    <row r="64" spans="1:27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268"/>
      <c r="R64" s="268" t="s">
        <v>163</v>
      </c>
      <c r="S64" s="268" t="s">
        <v>106</v>
      </c>
      <c r="T64" s="274">
        <f t="shared" si="5"/>
        <v>5.5114111246291606E-2</v>
      </c>
      <c r="U64" s="292"/>
      <c r="V64" s="268" t="s">
        <v>163</v>
      </c>
      <c r="W64" s="268">
        <v>947.92000000000007</v>
      </c>
      <c r="X64" s="268"/>
      <c r="Y64" s="268"/>
      <c r="Z64" s="41"/>
      <c r="AA64" s="41"/>
    </row>
    <row r="65" spans="1:27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268"/>
      <c r="R65" s="268" t="s">
        <v>147</v>
      </c>
      <c r="S65" s="268" t="s">
        <v>193</v>
      </c>
      <c r="T65" s="274">
        <f t="shared" si="5"/>
        <v>3.8326145509463352E-2</v>
      </c>
      <c r="U65" s="292"/>
      <c r="V65" s="268" t="s">
        <v>147</v>
      </c>
      <c r="W65" s="268">
        <v>659.18000000000006</v>
      </c>
      <c r="X65" s="268"/>
      <c r="Y65" s="268"/>
      <c r="Z65" s="41"/>
      <c r="AA65" s="41"/>
    </row>
    <row r="66" spans="1:27" x14ac:dyDescent="0.25">
      <c r="A66" s="12"/>
      <c r="B66" s="12"/>
      <c r="C66" s="28"/>
      <c r="D66" s="2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268"/>
      <c r="R66" s="268" t="s">
        <v>39</v>
      </c>
      <c r="S66" s="268" t="s">
        <v>44</v>
      </c>
      <c r="T66" s="274">
        <f t="shared" si="5"/>
        <v>3.0967092994015708E-2</v>
      </c>
      <c r="U66" s="292"/>
      <c r="V66" s="268" t="s">
        <v>39</v>
      </c>
      <c r="W66" s="268">
        <v>532.61</v>
      </c>
      <c r="X66" s="268"/>
      <c r="Y66" s="268"/>
      <c r="Z66" s="41"/>
      <c r="AA66" s="41"/>
    </row>
    <row r="67" spans="1:27" x14ac:dyDescent="0.25">
      <c r="A67" s="12"/>
      <c r="B67" s="12"/>
      <c r="C67" s="28"/>
      <c r="D67" s="2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68"/>
      <c r="R67" s="268" t="s">
        <v>164</v>
      </c>
      <c r="S67" s="268" t="s">
        <v>168</v>
      </c>
      <c r="T67" s="274">
        <f t="shared" si="5"/>
        <v>2.7496587782298323E-2</v>
      </c>
      <c r="U67" s="292"/>
      <c r="V67" s="268" t="s">
        <v>164</v>
      </c>
      <c r="W67" s="268">
        <v>472.92</v>
      </c>
      <c r="X67" s="268"/>
      <c r="Y67" s="268"/>
      <c r="Z67" s="41"/>
      <c r="AA67" s="41"/>
    </row>
    <row r="68" spans="1:27" x14ac:dyDescent="0.25">
      <c r="A68" s="12"/>
      <c r="B68" s="12"/>
      <c r="C68" s="12"/>
      <c r="D68" s="12"/>
      <c r="E68" s="28"/>
      <c r="F68" s="29"/>
      <c r="G68" s="12"/>
      <c r="H68" s="12"/>
      <c r="I68" s="12"/>
      <c r="J68" s="12"/>
      <c r="K68" s="12"/>
      <c r="L68" s="29"/>
      <c r="M68" s="12"/>
      <c r="N68" s="12"/>
      <c r="O68" s="12"/>
      <c r="P68" s="12"/>
      <c r="Q68" s="268"/>
      <c r="R68" s="268" t="s">
        <v>74</v>
      </c>
      <c r="S68" s="268" t="s">
        <v>76</v>
      </c>
      <c r="T68" s="274">
        <f t="shared" si="5"/>
        <v>2.3608040478568067E-2</v>
      </c>
      <c r="U68" s="292"/>
      <c r="V68" s="268" t="s">
        <v>74</v>
      </c>
      <c r="W68" s="268">
        <v>406.04</v>
      </c>
      <c r="X68" s="268"/>
      <c r="Y68" s="268"/>
      <c r="Z68" s="41"/>
      <c r="AA68" s="41"/>
    </row>
    <row r="69" spans="1:27" x14ac:dyDescent="0.25">
      <c r="A69" s="12"/>
      <c r="B69" s="12"/>
      <c r="C69" s="12"/>
      <c r="D69" s="12"/>
      <c r="E69" s="28"/>
      <c r="F69" s="29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268"/>
      <c r="R69" s="268" t="s">
        <v>42</v>
      </c>
      <c r="S69" s="268" t="s">
        <v>194</v>
      </c>
      <c r="T69" s="274">
        <f t="shared" si="5"/>
        <v>2.3163834416957733E-2</v>
      </c>
      <c r="U69" s="292"/>
      <c r="V69" s="268" t="s">
        <v>42</v>
      </c>
      <c r="W69" s="268">
        <v>398.40000000000003</v>
      </c>
      <c r="X69" s="268"/>
      <c r="Y69" s="268"/>
      <c r="Z69" s="41"/>
      <c r="AA69" s="41"/>
    </row>
    <row r="70" spans="1:27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268"/>
      <c r="R70" s="268" t="s">
        <v>108</v>
      </c>
      <c r="S70" s="268" t="s">
        <v>45</v>
      </c>
      <c r="T70" s="274">
        <f t="shared" si="5"/>
        <v>2.2853529737531769E-2</v>
      </c>
      <c r="U70" s="292"/>
      <c r="V70" s="268" t="s">
        <v>40</v>
      </c>
      <c r="W70" s="268">
        <v>393.06299999999999</v>
      </c>
      <c r="X70" s="268">
        <f>+SUM(W70:W80)</f>
        <v>1975.0420000000004</v>
      </c>
      <c r="Y70" s="268"/>
      <c r="Z70" s="41"/>
      <c r="AA70" s="41"/>
    </row>
    <row r="71" spans="1:27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68"/>
      <c r="R71" s="268" t="s">
        <v>167</v>
      </c>
      <c r="S71" s="268" t="s">
        <v>167</v>
      </c>
      <c r="T71" s="274">
        <f>+X70/SUM($W$61:$W$80)</f>
        <v>0.11483319742604679</v>
      </c>
      <c r="U71" s="292"/>
      <c r="V71" s="268" t="s">
        <v>108</v>
      </c>
      <c r="W71" s="268">
        <v>392.71000000000004</v>
      </c>
      <c r="X71" s="268"/>
      <c r="Y71" s="268"/>
      <c r="Z71" s="41"/>
      <c r="AA71" s="41"/>
    </row>
    <row r="72" spans="1:27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268"/>
      <c r="R72" s="268"/>
      <c r="S72" s="268"/>
      <c r="T72" s="274"/>
      <c r="U72" s="292"/>
      <c r="V72" s="268" t="s">
        <v>41</v>
      </c>
      <c r="W72" s="268">
        <v>351.40000000000003</v>
      </c>
      <c r="X72" s="268"/>
      <c r="Y72" s="268"/>
      <c r="Z72" s="41"/>
      <c r="AA72" s="41"/>
    </row>
    <row r="73" spans="1:27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268"/>
      <c r="R73" s="268"/>
      <c r="S73" s="268"/>
      <c r="T73" s="274"/>
      <c r="U73" s="292"/>
      <c r="V73" s="268" t="s">
        <v>80</v>
      </c>
      <c r="W73" s="268">
        <v>263.94</v>
      </c>
      <c r="X73" s="268"/>
      <c r="Y73" s="268"/>
      <c r="Z73" s="41"/>
      <c r="AA73" s="41"/>
    </row>
    <row r="74" spans="1:27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268"/>
      <c r="R74" s="268"/>
      <c r="S74" s="268"/>
      <c r="T74" s="268"/>
      <c r="U74" s="292"/>
      <c r="V74" s="268" t="s">
        <v>75</v>
      </c>
      <c r="W74" s="268">
        <v>181.31</v>
      </c>
      <c r="X74" s="268"/>
      <c r="Y74" s="268"/>
      <c r="Z74" s="41"/>
      <c r="AA74" s="41"/>
    </row>
    <row r="75" spans="1:27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268"/>
      <c r="R75" s="268"/>
      <c r="S75" s="268"/>
      <c r="T75" s="268"/>
      <c r="U75" s="268"/>
      <c r="V75" s="268" t="s">
        <v>166</v>
      </c>
      <c r="W75" s="268">
        <v>151.44999999999999</v>
      </c>
      <c r="X75" s="268"/>
      <c r="Y75" s="268"/>
      <c r="Z75" s="41"/>
      <c r="AA75" s="41"/>
    </row>
    <row r="76" spans="1:27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268"/>
      <c r="R76" s="268"/>
      <c r="S76" s="268"/>
      <c r="T76" s="268"/>
      <c r="U76" s="268"/>
      <c r="V76" s="268" t="s">
        <v>72</v>
      </c>
      <c r="W76" s="268">
        <v>113.5</v>
      </c>
      <c r="X76" s="268"/>
      <c r="Y76" s="268"/>
      <c r="Z76" s="41"/>
      <c r="AA76" s="41"/>
    </row>
    <row r="77" spans="1:27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268"/>
      <c r="R77" s="268"/>
      <c r="S77" s="268"/>
      <c r="T77" s="268"/>
      <c r="U77" s="268"/>
      <c r="V77" s="268" t="s">
        <v>148</v>
      </c>
      <c r="W77" s="268">
        <v>72.572000000000003</v>
      </c>
      <c r="X77" s="268"/>
      <c r="Y77" s="268"/>
    </row>
    <row r="78" spans="1:27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268"/>
      <c r="R78" s="268"/>
      <c r="S78" s="268"/>
      <c r="T78" s="268"/>
      <c r="U78" s="268"/>
      <c r="V78" s="268" t="s">
        <v>146</v>
      </c>
      <c r="W78" s="268">
        <v>33.9</v>
      </c>
      <c r="X78" s="268"/>
      <c r="Y78" s="268"/>
    </row>
    <row r="79" spans="1:27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268"/>
      <c r="R79" s="268"/>
      <c r="S79" s="268"/>
      <c r="T79" s="268"/>
      <c r="U79" s="268"/>
      <c r="V79" s="268" t="s">
        <v>165</v>
      </c>
      <c r="W79" s="268">
        <v>19.2</v>
      </c>
      <c r="X79" s="268"/>
      <c r="Y79" s="268"/>
    </row>
    <row r="80" spans="1:27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268"/>
      <c r="R80" s="268"/>
      <c r="S80" s="268"/>
      <c r="T80" s="268"/>
      <c r="U80" s="268"/>
      <c r="V80" s="268" t="s">
        <v>149</v>
      </c>
      <c r="W80" s="268">
        <v>1.9970000000000001</v>
      </c>
      <c r="X80" s="268"/>
      <c r="Y80" s="268"/>
    </row>
    <row r="81" spans="1:2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268"/>
      <c r="R81" s="268"/>
      <c r="S81" s="268"/>
      <c r="T81" s="268"/>
      <c r="U81" s="268"/>
      <c r="V81" s="268"/>
      <c r="W81" s="268"/>
      <c r="X81" s="268"/>
      <c r="Y81" s="268"/>
    </row>
    <row r="82" spans="1:2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268"/>
      <c r="R82" s="268"/>
      <c r="S82" s="268"/>
      <c r="T82" s="268"/>
      <c r="U82" s="268"/>
      <c r="V82" s="268"/>
      <c r="W82" s="268"/>
      <c r="X82" s="268"/>
      <c r="Y82" s="268"/>
    </row>
    <row r="83" spans="1:2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268"/>
      <c r="R83" s="268"/>
      <c r="S83" s="268"/>
      <c r="T83" s="268"/>
      <c r="U83" s="268"/>
      <c r="V83" s="268"/>
      <c r="W83" s="268"/>
      <c r="X83" s="268"/>
      <c r="Y83" s="268"/>
    </row>
    <row r="84" spans="1:2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268"/>
      <c r="R84" s="268"/>
      <c r="S84" s="268"/>
      <c r="T84" s="268"/>
      <c r="U84" s="268"/>
      <c r="V84" s="268"/>
      <c r="W84" s="268"/>
      <c r="X84" s="268"/>
      <c r="Y84" s="268"/>
    </row>
    <row r="85" spans="1:2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68"/>
      <c r="R85" s="268"/>
      <c r="S85" s="268"/>
      <c r="T85" s="268"/>
      <c r="U85" s="268"/>
      <c r="V85" s="268"/>
      <c r="W85" s="268"/>
      <c r="X85" s="268"/>
      <c r="Y85" s="268"/>
    </row>
    <row r="86" spans="1:2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268"/>
      <c r="R86" s="268"/>
      <c r="S86" s="268"/>
      <c r="T86" s="268"/>
      <c r="U86" s="268"/>
      <c r="V86" s="268"/>
      <c r="W86" s="268"/>
      <c r="X86" s="268"/>
      <c r="Y86" s="268"/>
    </row>
    <row r="87" spans="1:2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2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2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2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2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2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2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</sheetData>
  <sortState xmlns:xlrd2="http://schemas.microsoft.com/office/spreadsheetml/2017/richdata2" ref="V61:W80">
    <sortCondition descending="1" ref="W61:W80"/>
  </sortState>
  <mergeCells count="6">
    <mergeCell ref="B2:O2"/>
    <mergeCell ref="B3:O3"/>
    <mergeCell ref="N6:O6"/>
    <mergeCell ref="D6:M6"/>
    <mergeCell ref="B6:B7"/>
    <mergeCell ref="C6:C7"/>
  </mergeCells>
  <pageMargins left="0.78740157480314965" right="0.78740157480314965" top="0.78740157480314965" bottom="0.78740157480314965" header="0" footer="0"/>
  <pageSetup paperSize="9" scale="4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H73"/>
  <sheetViews>
    <sheetView view="pageBreakPreview" zoomScale="70" zoomScaleNormal="80" zoomScaleSheetLayoutView="70" zoomScalePageLayoutView="40" workbookViewId="0">
      <selection activeCell="AC59" sqref="AC59"/>
    </sheetView>
  </sheetViews>
  <sheetFormatPr baseColWidth="10" defaultRowHeight="13.2" x14ac:dyDescent="0.25"/>
  <cols>
    <col min="1" max="1" width="4.6640625" customWidth="1"/>
    <col min="2" max="2" width="71.88671875" customWidth="1"/>
    <col min="3" max="3" width="18.44140625" customWidth="1"/>
    <col min="4" max="4" width="8.88671875" customWidth="1"/>
    <col min="5" max="5" width="14.44140625" customWidth="1"/>
    <col min="6" max="6" width="8.88671875" customWidth="1"/>
    <col min="7" max="7" width="13.5546875" customWidth="1"/>
    <col min="8" max="8" width="10.44140625" customWidth="1"/>
    <col min="9" max="9" width="18.44140625" customWidth="1"/>
    <col min="10" max="10" width="8.88671875" customWidth="1"/>
    <col min="11" max="11" width="14.44140625" customWidth="1"/>
    <col min="12" max="12" width="8.88671875" customWidth="1"/>
    <col min="13" max="13" width="12.88671875" customWidth="1"/>
    <col min="14" max="14" width="8.88671875" customWidth="1"/>
    <col min="15" max="15" width="19.33203125" bestFit="1" customWidth="1"/>
    <col min="16" max="16" width="8.44140625" customWidth="1"/>
    <col min="17" max="17" width="4.5546875" style="12" customWidth="1"/>
    <col min="18" max="18" width="34.6640625" style="253" customWidth="1"/>
    <col min="19" max="19" width="40.5546875" style="253" customWidth="1"/>
    <col min="20" max="20" width="11.44140625" style="253"/>
    <col min="21" max="21" width="15" style="253" customWidth="1"/>
    <col min="22" max="22" width="11.44140625" style="253"/>
    <col min="23" max="23" width="12.44140625" style="253" customWidth="1"/>
    <col min="24" max="24" width="19" style="253" customWidth="1"/>
    <col min="25" max="25" width="13.44140625" style="253" customWidth="1"/>
    <col min="26" max="28" width="11.44140625" style="253"/>
    <col min="29" max="29" width="25.5546875" style="253" customWidth="1"/>
  </cols>
  <sheetData>
    <row r="1" spans="1:34" ht="17.399999999999999" x14ac:dyDescent="0.3">
      <c r="A1" s="375" t="s">
        <v>143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3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4" s="62" customFormat="1" ht="18.75" customHeight="1" thickBot="1" x14ac:dyDescent="0.3">
      <c r="A3" s="133" t="s">
        <v>172</v>
      </c>
      <c r="B3" s="6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61"/>
      <c r="P3" s="61"/>
      <c r="Q3" s="61"/>
      <c r="R3" s="253"/>
      <c r="S3" s="253"/>
      <c r="T3" s="253"/>
      <c r="U3" s="253"/>
      <c r="V3" s="253"/>
      <c r="W3" s="253"/>
      <c r="X3" s="253"/>
      <c r="Y3" s="253"/>
      <c r="Z3" s="253"/>
      <c r="AA3" s="241"/>
      <c r="AB3" s="241"/>
      <c r="AC3" s="241"/>
    </row>
    <row r="4" spans="1:34" s="62" customFormat="1" ht="18.75" customHeight="1" x14ac:dyDescent="0.25">
      <c r="A4" s="372" t="s">
        <v>5</v>
      </c>
      <c r="B4" s="377" t="s">
        <v>8</v>
      </c>
      <c r="C4" s="360" t="s">
        <v>178</v>
      </c>
      <c r="D4" s="358"/>
      <c r="E4" s="358"/>
      <c r="F4" s="358"/>
      <c r="G4" s="358"/>
      <c r="H4" s="359"/>
      <c r="I4" s="360" t="s">
        <v>179</v>
      </c>
      <c r="J4" s="358"/>
      <c r="K4" s="358"/>
      <c r="L4" s="358"/>
      <c r="M4" s="358"/>
      <c r="N4" s="359"/>
      <c r="O4" s="360" t="s">
        <v>180</v>
      </c>
      <c r="P4" s="359"/>
      <c r="Q4" s="61"/>
      <c r="R4" s="253"/>
      <c r="S4" s="253"/>
      <c r="T4" s="253"/>
      <c r="U4" s="253"/>
      <c r="V4" s="253"/>
      <c r="W4" s="253"/>
      <c r="X4" s="253"/>
      <c r="Y4" s="253"/>
      <c r="Z4" s="253"/>
      <c r="AA4" s="241"/>
      <c r="AB4" s="241"/>
      <c r="AC4" s="241"/>
      <c r="AD4" s="98"/>
      <c r="AE4" s="98"/>
      <c r="AF4" s="98"/>
      <c r="AG4" s="98"/>
      <c r="AH4" s="98"/>
    </row>
    <row r="5" spans="1:34" s="62" customFormat="1" ht="18.75" customHeight="1" x14ac:dyDescent="0.25">
      <c r="A5" s="376"/>
      <c r="B5" s="378"/>
      <c r="C5" s="302" t="s">
        <v>46</v>
      </c>
      <c r="D5" s="313" t="s">
        <v>6</v>
      </c>
      <c r="E5" s="318" t="s">
        <v>47</v>
      </c>
      <c r="F5" s="313" t="s">
        <v>6</v>
      </c>
      <c r="G5" s="318" t="s">
        <v>2</v>
      </c>
      <c r="H5" s="317" t="s">
        <v>6</v>
      </c>
      <c r="I5" s="302" t="s">
        <v>46</v>
      </c>
      <c r="J5" s="313" t="s">
        <v>6</v>
      </c>
      <c r="K5" s="318" t="s">
        <v>47</v>
      </c>
      <c r="L5" s="313" t="s">
        <v>6</v>
      </c>
      <c r="M5" s="318" t="s">
        <v>2</v>
      </c>
      <c r="N5" s="317" t="s">
        <v>6</v>
      </c>
      <c r="O5" s="312" t="s">
        <v>37</v>
      </c>
      <c r="P5" s="317" t="s">
        <v>6</v>
      </c>
      <c r="Q5" s="61"/>
      <c r="R5" s="253"/>
      <c r="S5" s="253"/>
      <c r="T5" s="253"/>
      <c r="U5" s="253"/>
      <c r="V5" s="253"/>
      <c r="W5" s="253"/>
      <c r="X5" s="253"/>
      <c r="Y5" s="253"/>
      <c r="Z5" s="253"/>
      <c r="AA5" s="241"/>
      <c r="AB5" s="241"/>
      <c r="AC5" s="241"/>
      <c r="AD5" s="98"/>
      <c r="AE5" s="134"/>
      <c r="AF5" s="98"/>
      <c r="AG5" s="98"/>
      <c r="AH5" s="98"/>
    </row>
    <row r="6" spans="1:34" s="62" customFormat="1" ht="18.75" customHeight="1" x14ac:dyDescent="0.25">
      <c r="A6" s="135">
        <v>1</v>
      </c>
      <c r="B6" s="136" t="s">
        <v>52</v>
      </c>
      <c r="C6" s="178">
        <v>480342.99999999825</v>
      </c>
      <c r="D6" s="137">
        <f>C6/C$43</f>
        <v>6.3505597061790126E-2</v>
      </c>
      <c r="E6" s="179">
        <v>40.000000000000007</v>
      </c>
      <c r="F6" s="137">
        <f>E6/E$43</f>
        <v>4.1797283176593529E-2</v>
      </c>
      <c r="G6" s="138">
        <f t="shared" ref="G6:G16" si="0">SUM(C6,E6)</f>
        <v>480382.99999999825</v>
      </c>
      <c r="H6" s="139">
        <f>G6/G$43</f>
        <v>6.350285078932548E-2</v>
      </c>
      <c r="I6" s="180">
        <v>753.28549409999232</v>
      </c>
      <c r="J6" s="137">
        <f>I6/I$43</f>
        <v>3.9360823224002292E-2</v>
      </c>
      <c r="K6" s="181">
        <v>83.386024499999962</v>
      </c>
      <c r="L6" s="137">
        <f>K6/K$43</f>
        <v>2.5919834369222239E-2</v>
      </c>
      <c r="M6" s="140">
        <f t="shared" ref="M6:M16" si="1">SUM(I6,K6)</f>
        <v>836.67151859999228</v>
      </c>
      <c r="N6" s="139">
        <f>M6/M$43</f>
        <v>3.7426553141681702E-2</v>
      </c>
      <c r="O6" s="180">
        <v>181056.15396864229</v>
      </c>
      <c r="P6" s="141">
        <f>O6/O$43</f>
        <v>5.0797039724620338E-2</v>
      </c>
      <c r="Q6" s="61"/>
      <c r="R6" s="253"/>
      <c r="S6" s="253"/>
      <c r="T6" s="253"/>
      <c r="U6" s="253"/>
      <c r="V6" s="253"/>
      <c r="W6" s="253"/>
      <c r="X6" s="253"/>
      <c r="Y6" s="241"/>
      <c r="Z6" s="253"/>
      <c r="AA6" s="241"/>
      <c r="AB6" s="241"/>
      <c r="AC6" s="241"/>
      <c r="AD6" s="98"/>
      <c r="AE6" s="98"/>
      <c r="AF6" s="98"/>
      <c r="AG6" s="98"/>
      <c r="AH6" s="98"/>
    </row>
    <row r="7" spans="1:34" s="62" customFormat="1" ht="18.75" customHeight="1" x14ac:dyDescent="0.25">
      <c r="A7" s="142">
        <v>2</v>
      </c>
      <c r="B7" s="143" t="s">
        <v>53</v>
      </c>
      <c r="C7" s="182">
        <v>304689.99999999994</v>
      </c>
      <c r="D7" s="144">
        <f>C7/C$43</f>
        <v>4.0282715411189295E-2</v>
      </c>
      <c r="E7" s="183">
        <v>1</v>
      </c>
      <c r="F7" s="144">
        <f>E7/E$43</f>
        <v>1.0449320794148381E-3</v>
      </c>
      <c r="G7" s="145">
        <f t="shared" si="0"/>
        <v>304690.99999999994</v>
      </c>
      <c r="H7" s="146">
        <f>G7/G$43</f>
        <v>4.0277751522952383E-2</v>
      </c>
      <c r="I7" s="184">
        <v>325.31113349000032</v>
      </c>
      <c r="J7" s="144">
        <f>I7/I$43</f>
        <v>1.6998221946910374E-2</v>
      </c>
      <c r="K7" s="185">
        <v>21.6703033</v>
      </c>
      <c r="L7" s="144">
        <f>K7/K$43</f>
        <v>6.7360289165339727E-3</v>
      </c>
      <c r="M7" s="147">
        <f t="shared" si="1"/>
        <v>346.98143679000032</v>
      </c>
      <c r="N7" s="146">
        <f>M7/M$43</f>
        <v>1.5521407021154619E-2</v>
      </c>
      <c r="O7" s="184">
        <v>70548.578706916436</v>
      </c>
      <c r="P7" s="148">
        <f>O7/O$43</f>
        <v>1.9793080083383437E-2</v>
      </c>
      <c r="Q7" s="61"/>
      <c r="R7" s="253"/>
      <c r="S7" s="253"/>
      <c r="T7" s="253"/>
      <c r="U7" s="253"/>
      <c r="V7" s="253"/>
      <c r="W7" s="253"/>
      <c r="X7" s="253"/>
      <c r="Y7" s="241"/>
      <c r="Z7" s="253"/>
      <c r="AA7" s="241"/>
      <c r="AB7" s="241"/>
      <c r="AC7" s="241"/>
      <c r="AD7" s="149"/>
      <c r="AE7" s="98"/>
      <c r="AF7" s="98"/>
      <c r="AG7" s="98"/>
      <c r="AH7" s="98"/>
    </row>
    <row r="8" spans="1:34" s="62" customFormat="1" ht="18.75" customHeight="1" x14ac:dyDescent="0.25">
      <c r="A8" s="142">
        <v>3</v>
      </c>
      <c r="B8" s="143" t="s">
        <v>50</v>
      </c>
      <c r="C8" s="182">
        <v>561588.00000000256</v>
      </c>
      <c r="D8" s="144">
        <f>C8/C$43</f>
        <v>7.4246905321274356E-2</v>
      </c>
      <c r="E8" s="183">
        <v>5</v>
      </c>
      <c r="F8" s="144">
        <f>E8/E$43</f>
        <v>5.2246603970741903E-3</v>
      </c>
      <c r="G8" s="145">
        <f t="shared" si="0"/>
        <v>561593.00000000256</v>
      </c>
      <c r="H8" s="146">
        <f>G8/G$43</f>
        <v>7.4238173464360638E-2</v>
      </c>
      <c r="I8" s="184">
        <v>634.00999649999926</v>
      </c>
      <c r="J8" s="144">
        <f>I8/I$43</f>
        <v>3.3128416237860267E-2</v>
      </c>
      <c r="K8" s="185">
        <v>30.625659299999999</v>
      </c>
      <c r="L8" s="144">
        <f>K8/K$43</f>
        <v>9.5197249330939253E-3</v>
      </c>
      <c r="M8" s="147">
        <f t="shared" si="1"/>
        <v>664.63565579999931</v>
      </c>
      <c r="N8" s="146">
        <f>M8/M$43</f>
        <v>2.973092921016204E-2</v>
      </c>
      <c r="O8" s="184">
        <v>139024.68686723491</v>
      </c>
      <c r="P8" s="148">
        <f>O8/O$43</f>
        <v>3.9004708686791907E-2</v>
      </c>
      <c r="Q8" s="61"/>
      <c r="R8" s="253"/>
      <c r="S8" s="253"/>
      <c r="T8" s="253"/>
      <c r="U8" s="253"/>
      <c r="V8" s="253"/>
      <c r="W8" s="253"/>
      <c r="X8" s="253"/>
      <c r="Y8" s="241"/>
      <c r="Z8" s="253"/>
      <c r="AA8" s="241"/>
      <c r="AB8" s="241"/>
      <c r="AC8" s="241"/>
      <c r="AD8" s="98"/>
      <c r="AE8" s="98"/>
      <c r="AF8" s="98"/>
      <c r="AG8" s="98"/>
      <c r="AH8" s="98"/>
    </row>
    <row r="9" spans="1:34" s="62" customFormat="1" ht="18.75" customHeight="1" x14ac:dyDescent="0.25">
      <c r="A9" s="142">
        <v>4</v>
      </c>
      <c r="B9" s="143" t="s">
        <v>55</v>
      </c>
      <c r="C9" s="182">
        <v>96215.999999999913</v>
      </c>
      <c r="D9" s="144">
        <f>C9/C$43</f>
        <v>1.2720606997285722E-2</v>
      </c>
      <c r="E9" s="183">
        <v>2</v>
      </c>
      <c r="F9" s="144">
        <f>E9/E$43</f>
        <v>2.0898641588296763E-3</v>
      </c>
      <c r="G9" s="145">
        <f t="shared" si="0"/>
        <v>96217.999999999913</v>
      </c>
      <c r="H9" s="146">
        <f>G9/G$43</f>
        <v>1.2719262124694953E-2</v>
      </c>
      <c r="I9" s="184">
        <v>288.3360657999994</v>
      </c>
      <c r="J9" s="144">
        <f>I9/I$43</f>
        <v>1.5066193367519652E-2</v>
      </c>
      <c r="K9" s="185">
        <v>3.7806335000000004</v>
      </c>
      <c r="L9" s="144">
        <f>K9/K$43</f>
        <v>1.1751776717779971E-3</v>
      </c>
      <c r="M9" s="147">
        <f t="shared" si="1"/>
        <v>292.11669929999942</v>
      </c>
      <c r="N9" s="146">
        <f>M9/M$43</f>
        <v>1.3067160679998057E-2</v>
      </c>
      <c r="O9" s="184">
        <v>54139.541361959666</v>
      </c>
      <c r="P9" s="148">
        <f>O9/O$43</f>
        <v>1.5189367347947173E-2</v>
      </c>
      <c r="Q9" s="61"/>
      <c r="R9" s="253"/>
      <c r="S9" s="253"/>
      <c r="T9" s="253"/>
      <c r="U9" s="253"/>
      <c r="V9" s="253"/>
      <c r="W9" s="253"/>
      <c r="X9" s="253"/>
      <c r="Y9" s="241"/>
      <c r="Z9" s="253"/>
      <c r="AA9" s="241"/>
      <c r="AB9" s="241"/>
      <c r="AC9" s="241"/>
      <c r="AD9" s="98"/>
      <c r="AE9" s="98"/>
      <c r="AF9" s="98"/>
      <c r="AG9" s="98"/>
      <c r="AH9" s="98"/>
    </row>
    <row r="10" spans="1:34" s="62" customFormat="1" ht="18.75" customHeight="1" x14ac:dyDescent="0.25">
      <c r="A10" s="142">
        <v>5</v>
      </c>
      <c r="B10" s="143" t="s">
        <v>48</v>
      </c>
      <c r="C10" s="182">
        <v>829274.00000000698</v>
      </c>
      <c r="D10" s="144">
        <f>C10/C$43</f>
        <v>0.10963736433719151</v>
      </c>
      <c r="E10" s="183">
        <v>5</v>
      </c>
      <c r="F10" s="144">
        <f>E10/E$43</f>
        <v>5.2246603970741903E-3</v>
      </c>
      <c r="G10" s="145">
        <f t="shared" si="0"/>
        <v>829279.00000000698</v>
      </c>
      <c r="H10" s="146">
        <f>G10/G$43</f>
        <v>0.10962415530882999</v>
      </c>
      <c r="I10" s="184">
        <v>835.38005620000251</v>
      </c>
      <c r="J10" s="144">
        <f>I10/I$43</f>
        <v>4.36504445850655E-2</v>
      </c>
      <c r="K10" s="185">
        <v>5.0203230000000003</v>
      </c>
      <c r="L10" s="144">
        <f>K10/K$43</f>
        <v>1.5605245773528508E-3</v>
      </c>
      <c r="M10" s="147">
        <f t="shared" si="1"/>
        <v>840.40037920000248</v>
      </c>
      <c r="N10" s="146">
        <f>M10/M$43</f>
        <v>3.759335504219067E-2</v>
      </c>
      <c r="O10" s="184">
        <v>199783.69324144156</v>
      </c>
      <c r="P10" s="148">
        <f>O10/O$43</f>
        <v>5.6051230402665624E-2</v>
      </c>
      <c r="Q10" s="61"/>
      <c r="R10" s="253"/>
      <c r="S10" s="253"/>
      <c r="T10" s="253"/>
      <c r="U10" s="253"/>
      <c r="V10" s="253"/>
      <c r="W10" s="253"/>
      <c r="X10" s="253"/>
      <c r="Y10" s="241"/>
      <c r="Z10" s="253"/>
      <c r="AA10" s="241"/>
      <c r="AB10" s="241"/>
      <c r="AC10" s="241"/>
      <c r="AD10" s="98"/>
      <c r="AE10" s="98"/>
      <c r="AF10" s="98"/>
      <c r="AG10" s="98"/>
      <c r="AH10" s="98"/>
    </row>
    <row r="11" spans="1:34" s="62" customFormat="1" ht="18.75" customHeight="1" x14ac:dyDescent="0.25">
      <c r="A11" s="142">
        <v>6</v>
      </c>
      <c r="B11" s="143" t="s">
        <v>49</v>
      </c>
      <c r="C11" s="182">
        <v>505782.00000000134</v>
      </c>
      <c r="D11" s="144">
        <f>C11/C$43</f>
        <v>6.6868858072474321E-2</v>
      </c>
      <c r="E11" s="183">
        <v>96</v>
      </c>
      <c r="F11" s="144">
        <f>E11/E$43</f>
        <v>0.10031347962382445</v>
      </c>
      <c r="G11" s="145">
        <f t="shared" si="0"/>
        <v>505878.00000000134</v>
      </c>
      <c r="H11" s="146">
        <f>G11/G$43</f>
        <v>6.6873089080176848E-2</v>
      </c>
      <c r="I11" s="184">
        <v>944.34932701999458</v>
      </c>
      <c r="J11" s="144">
        <f>I11/I$43</f>
        <v>4.9344328562904043E-2</v>
      </c>
      <c r="K11" s="185">
        <v>361.17122960000029</v>
      </c>
      <c r="L11" s="144">
        <f>K11/K$43</f>
        <v>0.11226699565417401</v>
      </c>
      <c r="M11" s="147">
        <f t="shared" si="1"/>
        <v>1305.5205566199947</v>
      </c>
      <c r="N11" s="146">
        <f>M11/M$43</f>
        <v>5.8399423673051225E-2</v>
      </c>
      <c r="O11" s="184">
        <v>212792.0899540706</v>
      </c>
      <c r="P11" s="148">
        <f>O11/O$43</f>
        <v>5.9700860807824246E-2</v>
      </c>
      <c r="Q11" s="61"/>
      <c r="R11" s="253"/>
      <c r="S11" s="253"/>
      <c r="T11" s="253"/>
      <c r="U11" s="253"/>
      <c r="V11" s="253"/>
      <c r="W11" s="253"/>
      <c r="X11" s="253"/>
      <c r="Y11" s="241"/>
      <c r="Z11" s="253"/>
      <c r="AA11" s="241"/>
      <c r="AB11" s="241"/>
      <c r="AC11" s="241"/>
      <c r="AD11" s="98"/>
      <c r="AE11" s="98"/>
      <c r="AF11" s="98"/>
      <c r="AG11" s="98"/>
      <c r="AH11" s="98"/>
    </row>
    <row r="12" spans="1:34" s="62" customFormat="1" ht="18.75" customHeight="1" x14ac:dyDescent="0.25">
      <c r="A12" s="142">
        <v>7</v>
      </c>
      <c r="B12" s="143" t="s">
        <v>51</v>
      </c>
      <c r="C12" s="182">
        <v>368851.00000000146</v>
      </c>
      <c r="D12" s="144">
        <f>C12/C$43</f>
        <v>4.8765367626547131E-2</v>
      </c>
      <c r="E12" s="183">
        <v>48.999999999999993</v>
      </c>
      <c r="F12" s="144">
        <f>E12/E$43</f>
        <v>5.1201671891327058E-2</v>
      </c>
      <c r="G12" s="145">
        <f t="shared" si="0"/>
        <v>368900.00000000146</v>
      </c>
      <c r="H12" s="146">
        <f>G12/G$43</f>
        <v>4.8765675838200656E-2</v>
      </c>
      <c r="I12" s="184">
        <v>646.77281093000317</v>
      </c>
      <c r="J12" s="144">
        <f>I12/I$43</f>
        <v>3.3795301351877138E-2</v>
      </c>
      <c r="K12" s="185">
        <v>102.00853209999997</v>
      </c>
      <c r="L12" s="144">
        <f>K12/K$43</f>
        <v>3.1708481992440953E-2</v>
      </c>
      <c r="M12" s="147">
        <f t="shared" si="1"/>
        <v>748.7813430300032</v>
      </c>
      <c r="N12" s="146">
        <f>M12/M$43</f>
        <v>3.3494990690379249E-2</v>
      </c>
      <c r="O12" s="184">
        <v>121256.86643775171</v>
      </c>
      <c r="P12" s="148">
        <f>O12/O$43</f>
        <v>3.4019776330763321E-2</v>
      </c>
      <c r="Q12" s="61"/>
      <c r="R12" s="253"/>
      <c r="S12" s="253"/>
      <c r="T12" s="253"/>
      <c r="U12" s="253"/>
      <c r="V12" s="253"/>
      <c r="W12" s="253"/>
      <c r="X12" s="253"/>
      <c r="Y12" s="241"/>
      <c r="Z12" s="253"/>
      <c r="AA12" s="241"/>
      <c r="AB12" s="241"/>
      <c r="AC12" s="241"/>
      <c r="AD12" s="98"/>
      <c r="AE12" s="149"/>
      <c r="AF12" s="149"/>
      <c r="AG12" s="98"/>
      <c r="AH12" s="98"/>
    </row>
    <row r="13" spans="1:34" s="62" customFormat="1" ht="18.75" customHeight="1" x14ac:dyDescent="0.25">
      <c r="A13" s="142">
        <v>8</v>
      </c>
      <c r="B13" s="143" t="s">
        <v>54</v>
      </c>
      <c r="C13" s="182">
        <v>170499.99999999968</v>
      </c>
      <c r="D13" s="144">
        <f>C13/C$43</f>
        <v>2.2541609431250661E-2</v>
      </c>
      <c r="E13" s="183">
        <v>15</v>
      </c>
      <c r="F13" s="144">
        <f>E13/E$43</f>
        <v>1.5673981191222569E-2</v>
      </c>
      <c r="G13" s="145">
        <f t="shared" si="0"/>
        <v>170514.99999999968</v>
      </c>
      <c r="H13" s="146">
        <f>G13/G$43</f>
        <v>2.254074062225735E-2</v>
      </c>
      <c r="I13" s="184">
        <v>353.35105390999888</v>
      </c>
      <c r="J13" s="144">
        <f>I13/I$43</f>
        <v>1.8463369436820955E-2</v>
      </c>
      <c r="K13" s="185">
        <v>38.876963999999973</v>
      </c>
      <c r="L13" s="144">
        <f>K13/K$43</f>
        <v>1.2084572609145257E-2</v>
      </c>
      <c r="M13" s="147">
        <f t="shared" si="1"/>
        <v>392.22801790999887</v>
      </c>
      <c r="N13" s="146">
        <f>M13/M$43</f>
        <v>1.7545407522092733E-2</v>
      </c>
      <c r="O13" s="184">
        <v>62457.892418825002</v>
      </c>
      <c r="P13" s="148">
        <f>O13/O$43</f>
        <v>1.7523160482380531E-2</v>
      </c>
      <c r="Q13" s="61"/>
      <c r="R13" s="253"/>
      <c r="S13" s="253"/>
      <c r="T13" s="253"/>
      <c r="U13" s="253"/>
      <c r="V13" s="253"/>
      <c r="W13" s="253"/>
      <c r="X13" s="253"/>
      <c r="Y13" s="241"/>
      <c r="Z13" s="253"/>
      <c r="AA13" s="241"/>
      <c r="AB13" s="241"/>
      <c r="AC13" s="242"/>
      <c r="AD13" s="98"/>
      <c r="AE13" s="150"/>
      <c r="AF13" s="150"/>
      <c r="AG13" s="150"/>
      <c r="AH13" s="98"/>
    </row>
    <row r="14" spans="1:34" s="62" customFormat="1" ht="18.75" customHeight="1" x14ac:dyDescent="0.25">
      <c r="A14" s="142">
        <v>9</v>
      </c>
      <c r="B14" s="143" t="s">
        <v>116</v>
      </c>
      <c r="C14" s="182">
        <v>891319.00000000279</v>
      </c>
      <c r="D14" s="144">
        <f>C14/C$43</f>
        <v>0.11784026261966574</v>
      </c>
      <c r="E14" s="183">
        <v>109.99999999999997</v>
      </c>
      <c r="F14" s="144">
        <f>E14/E$43</f>
        <v>0.11494252873563215</v>
      </c>
      <c r="G14" s="145">
        <f t="shared" si="0"/>
        <v>891429.00000000279</v>
      </c>
      <c r="H14" s="146">
        <f>G14/G$43</f>
        <v>0.11783989603353576</v>
      </c>
      <c r="I14" s="184">
        <v>1449.1435935000025</v>
      </c>
      <c r="J14" s="144">
        <f>I14/I$43</f>
        <v>7.5720938816296282E-2</v>
      </c>
      <c r="K14" s="185">
        <v>358.73151119999994</v>
      </c>
      <c r="L14" s="144">
        <f>K14/K$43</f>
        <v>0.11150863000219892</v>
      </c>
      <c r="M14" s="147">
        <f t="shared" si="1"/>
        <v>1807.8751047000023</v>
      </c>
      <c r="N14" s="146">
        <f>M14/M$43</f>
        <v>8.0871085217288322E-2</v>
      </c>
      <c r="O14" s="184">
        <v>304227.24921360111</v>
      </c>
      <c r="P14" s="148">
        <f>O14/O$43</f>
        <v>8.5353871298358461E-2</v>
      </c>
      <c r="Q14" s="61"/>
      <c r="R14" s="253"/>
      <c r="S14" s="253"/>
      <c r="T14" s="253"/>
      <c r="U14" s="253"/>
      <c r="V14" s="253"/>
      <c r="W14" s="253"/>
      <c r="X14" s="253"/>
      <c r="Y14" s="241"/>
      <c r="Z14" s="253"/>
      <c r="AA14" s="241"/>
      <c r="AB14" s="241"/>
      <c r="AC14" s="242"/>
      <c r="AD14" s="98"/>
      <c r="AE14" s="150"/>
      <c r="AF14" s="150"/>
      <c r="AG14" s="150"/>
      <c r="AH14" s="98"/>
    </row>
    <row r="15" spans="1:34" s="62" customFormat="1" ht="18.75" customHeight="1" x14ac:dyDescent="0.25">
      <c r="A15" s="142">
        <v>10</v>
      </c>
      <c r="B15" s="143" t="s">
        <v>113</v>
      </c>
      <c r="C15" s="182">
        <v>11349.000000000002</v>
      </c>
      <c r="D15" s="144">
        <f>C15/C$43</f>
        <v>1.5004382723475909E-3</v>
      </c>
      <c r="E15" s="183"/>
      <c r="F15" s="144"/>
      <c r="G15" s="145">
        <f t="shared" si="0"/>
        <v>11349.000000000002</v>
      </c>
      <c r="H15" s="146">
        <f>G15/G$43</f>
        <v>1.5002484551036518E-3</v>
      </c>
      <c r="I15" s="184">
        <v>24.549888299999981</v>
      </c>
      <c r="J15" s="144">
        <f>I15/I$43</f>
        <v>1.2827856385311366E-3</v>
      </c>
      <c r="K15" s="185"/>
      <c r="L15" s="144">
        <f>K15/K$43</f>
        <v>0</v>
      </c>
      <c r="M15" s="147">
        <f t="shared" si="1"/>
        <v>24.549888299999981</v>
      </c>
      <c r="N15" s="146">
        <f>M15/M$43</f>
        <v>1.098182116465208E-3</v>
      </c>
      <c r="O15" s="184">
        <v>4030.4662093613438</v>
      </c>
      <c r="P15" s="148">
        <f>O15/O$43</f>
        <v>1.1307859338552336E-3</v>
      </c>
      <c r="Q15" s="61"/>
      <c r="R15" s="253"/>
      <c r="S15" s="253"/>
      <c r="T15" s="253"/>
      <c r="U15" s="253"/>
      <c r="V15" s="253"/>
      <c r="W15" s="253"/>
      <c r="X15" s="253"/>
      <c r="Y15" s="241"/>
      <c r="Z15" s="253"/>
      <c r="AA15" s="241"/>
      <c r="AB15" s="241"/>
      <c r="AC15" s="242"/>
      <c r="AD15" s="98"/>
      <c r="AE15" s="150"/>
      <c r="AF15" s="150"/>
      <c r="AG15" s="150"/>
      <c r="AH15" s="98"/>
    </row>
    <row r="16" spans="1:34" s="62" customFormat="1" ht="18.75" customHeight="1" thickBot="1" x14ac:dyDescent="0.3">
      <c r="A16" s="142">
        <v>11</v>
      </c>
      <c r="B16" s="143" t="s">
        <v>114</v>
      </c>
      <c r="C16" s="182">
        <v>436603.99999999919</v>
      </c>
      <c r="D16" s="144">
        <f>C16/C$43</f>
        <v>5.7722914041769872E-2</v>
      </c>
      <c r="E16" s="183">
        <v>51.999999999999986</v>
      </c>
      <c r="F16" s="144">
        <f>E16/E$43</f>
        <v>5.4336468129571561E-2</v>
      </c>
      <c r="G16" s="145">
        <f t="shared" si="0"/>
        <v>436655.99999999919</v>
      </c>
      <c r="H16" s="146">
        <f>G16/G$43</f>
        <v>5.7722485629724103E-2</v>
      </c>
      <c r="I16" s="184">
        <v>901.10026739999648</v>
      </c>
      <c r="J16" s="144">
        <f>I16/I$43</f>
        <v>4.7084470111307321E-2</v>
      </c>
      <c r="K16" s="185">
        <v>143.96922779999986</v>
      </c>
      <c r="L16" s="144">
        <f>K16/K$43</f>
        <v>4.4751606293939865E-2</v>
      </c>
      <c r="M16" s="147">
        <f t="shared" si="1"/>
        <v>1045.0694951999963</v>
      </c>
      <c r="N16" s="146">
        <f>M16/M$43</f>
        <v>4.6748751606008707E-2</v>
      </c>
      <c r="O16" s="184">
        <v>170195.76929253072</v>
      </c>
      <c r="P16" s="148">
        <f>O16/O$43</f>
        <v>4.7750054688626239E-2</v>
      </c>
      <c r="Q16" s="61"/>
      <c r="R16" s="253"/>
      <c r="S16" s="253"/>
      <c r="T16" s="253"/>
      <c r="U16" s="253"/>
      <c r="V16" s="253"/>
      <c r="W16" s="253"/>
      <c r="X16" s="253"/>
      <c r="Y16" s="241"/>
      <c r="Z16" s="253"/>
      <c r="AA16" s="241"/>
      <c r="AB16" s="241"/>
      <c r="AC16" s="242"/>
      <c r="AD16" s="98"/>
      <c r="AE16" s="150"/>
      <c r="AF16" s="150"/>
      <c r="AG16" s="150"/>
      <c r="AH16" s="98"/>
    </row>
    <row r="17" spans="1:34" s="62" customFormat="1" ht="18.75" customHeight="1" thickTop="1" thickBot="1" x14ac:dyDescent="0.3">
      <c r="A17" s="151"/>
      <c r="B17" s="152" t="s">
        <v>2</v>
      </c>
      <c r="C17" s="153">
        <f>SUM(C6:C16)</f>
        <v>4656516.0000000121</v>
      </c>
      <c r="D17" s="157"/>
      <c r="E17" s="155">
        <f>SUM(E6:E16)</f>
        <v>375</v>
      </c>
      <c r="F17" s="154"/>
      <c r="G17" s="156">
        <f>SUM(G6:G16)</f>
        <v>4656891.0000000121</v>
      </c>
      <c r="H17" s="157">
        <f>SUM(H6:H16)</f>
        <v>0.61560432886916194</v>
      </c>
      <c r="I17" s="158">
        <f>SUM(I6:I16)</f>
        <v>7155.5896871499899</v>
      </c>
      <c r="J17" s="154"/>
      <c r="K17" s="104">
        <f>SUM(K6:K16)</f>
        <v>1149.2404082999999</v>
      </c>
      <c r="L17" s="154"/>
      <c r="M17" s="159">
        <f>SUM(M6:M16)</f>
        <v>8304.83009544999</v>
      </c>
      <c r="N17" s="157">
        <f>SUM(N6:N16)</f>
        <v>0.37149724592047256</v>
      </c>
      <c r="O17" s="160">
        <f>SUM(O6:O16)</f>
        <v>1519512.9876723355</v>
      </c>
      <c r="P17" s="161">
        <f>SUM(P6:P16)</f>
        <v>0.42631393578721655</v>
      </c>
      <c r="Q17" s="110"/>
      <c r="R17" s="241"/>
      <c r="S17" s="241"/>
      <c r="T17" s="241"/>
      <c r="U17" s="241"/>
      <c r="V17" s="241"/>
      <c r="W17" s="241"/>
      <c r="X17" s="241"/>
      <c r="Y17" s="241"/>
      <c r="Z17" s="253"/>
      <c r="AA17" s="241"/>
      <c r="AB17" s="241"/>
      <c r="AC17" s="241"/>
      <c r="AD17" s="98"/>
      <c r="AE17" s="150"/>
      <c r="AF17" s="150"/>
      <c r="AG17" s="150"/>
      <c r="AH17" s="98"/>
    </row>
    <row r="18" spans="1:34" s="62" customFormat="1" ht="18.75" customHeight="1" x14ac:dyDescent="0.25">
      <c r="A18" s="90"/>
      <c r="B18" s="162"/>
      <c r="C18" s="115"/>
      <c r="D18" s="163"/>
      <c r="E18" s="115"/>
      <c r="F18" s="163"/>
      <c r="G18" s="164"/>
      <c r="H18" s="163"/>
      <c r="I18" s="115"/>
      <c r="J18" s="163"/>
      <c r="K18" s="115"/>
      <c r="L18" s="163"/>
      <c r="M18" s="165"/>
      <c r="N18" s="163"/>
      <c r="O18" s="92"/>
      <c r="P18" s="92"/>
      <c r="Q18" s="61"/>
      <c r="R18" s="253"/>
      <c r="S18" s="253"/>
      <c r="T18" s="253"/>
      <c r="U18" s="253"/>
      <c r="V18" s="253"/>
      <c r="W18" s="253"/>
      <c r="X18" s="253"/>
      <c r="Y18" s="241"/>
      <c r="Z18" s="253"/>
      <c r="AA18" s="241"/>
      <c r="AB18" s="241"/>
      <c r="AC18" s="241"/>
      <c r="AD18" s="98"/>
      <c r="AE18" s="150"/>
      <c r="AF18" s="150"/>
      <c r="AG18" s="150"/>
      <c r="AH18" s="98"/>
    </row>
    <row r="19" spans="1:34" s="62" customFormat="1" ht="18.75" customHeight="1" x14ac:dyDescent="0.25">
      <c r="A19" s="90"/>
      <c r="P19" s="92"/>
      <c r="Q19" s="61"/>
      <c r="R19" s="253"/>
      <c r="S19" s="253"/>
      <c r="T19" s="253"/>
      <c r="U19" s="253"/>
      <c r="V19" s="253"/>
      <c r="W19" s="253"/>
      <c r="X19" s="253"/>
      <c r="Y19" s="241"/>
      <c r="Z19" s="253"/>
      <c r="AA19" s="241"/>
      <c r="AB19" s="241"/>
      <c r="AC19" s="241"/>
      <c r="AD19" s="98"/>
      <c r="AE19" s="150"/>
      <c r="AF19" s="150"/>
      <c r="AG19" s="150"/>
      <c r="AH19" s="98"/>
    </row>
    <row r="20" spans="1:34" s="62" customFormat="1" ht="18.75" customHeight="1" thickBot="1" x14ac:dyDescent="0.3">
      <c r="A20" s="133" t="s">
        <v>176</v>
      </c>
      <c r="B20" s="61"/>
      <c r="C20" s="115"/>
      <c r="D20" s="163"/>
      <c r="E20" s="115"/>
      <c r="F20" s="163"/>
      <c r="G20" s="164"/>
      <c r="H20" s="163"/>
      <c r="I20" s="115"/>
      <c r="J20" s="163"/>
      <c r="K20" s="115"/>
      <c r="L20" s="163"/>
      <c r="M20" s="165"/>
      <c r="N20" s="163"/>
      <c r="O20" s="92"/>
      <c r="P20" s="92"/>
      <c r="Q20" s="61"/>
      <c r="R20" s="253"/>
      <c r="S20" s="253"/>
      <c r="T20" s="253"/>
      <c r="U20" s="253"/>
      <c r="V20" s="253"/>
      <c r="W20" s="253"/>
      <c r="X20" s="253"/>
      <c r="Y20" s="241"/>
      <c r="Z20" s="253"/>
      <c r="AA20" s="241"/>
      <c r="AB20" s="241"/>
      <c r="AC20" s="241"/>
      <c r="AD20" s="98"/>
      <c r="AE20" s="150"/>
      <c r="AF20" s="150"/>
      <c r="AG20" s="150"/>
      <c r="AH20" s="98"/>
    </row>
    <row r="21" spans="1:34" s="62" customFormat="1" ht="18.75" customHeight="1" x14ac:dyDescent="0.25">
      <c r="A21" s="372" t="s">
        <v>5</v>
      </c>
      <c r="B21" s="377" t="s">
        <v>8</v>
      </c>
      <c r="C21" s="360" t="s">
        <v>178</v>
      </c>
      <c r="D21" s="358"/>
      <c r="E21" s="358"/>
      <c r="F21" s="358"/>
      <c r="G21" s="358"/>
      <c r="H21" s="359"/>
      <c r="I21" s="360" t="s">
        <v>181</v>
      </c>
      <c r="J21" s="358"/>
      <c r="K21" s="358"/>
      <c r="L21" s="358"/>
      <c r="M21" s="358"/>
      <c r="N21" s="359"/>
      <c r="O21" s="360" t="s">
        <v>180</v>
      </c>
      <c r="P21" s="359"/>
      <c r="Q21" s="61"/>
      <c r="R21" s="253"/>
      <c r="S21" s="253"/>
      <c r="T21" s="253"/>
      <c r="U21" s="253"/>
      <c r="V21" s="253"/>
      <c r="W21" s="253"/>
      <c r="X21" s="253"/>
      <c r="Y21" s="241"/>
      <c r="Z21" s="253"/>
      <c r="AA21" s="241"/>
      <c r="AB21" s="241"/>
      <c r="AC21" s="241"/>
      <c r="AD21" s="98"/>
      <c r="AE21" s="150"/>
      <c r="AF21" s="150"/>
      <c r="AG21" s="150"/>
      <c r="AH21" s="98"/>
    </row>
    <row r="22" spans="1:34" s="62" customFormat="1" ht="18.75" customHeight="1" x14ac:dyDescent="0.25">
      <c r="A22" s="376"/>
      <c r="B22" s="378"/>
      <c r="C22" s="302" t="s">
        <v>46</v>
      </c>
      <c r="D22" s="313" t="s">
        <v>6</v>
      </c>
      <c r="E22" s="318" t="s">
        <v>47</v>
      </c>
      <c r="F22" s="313" t="s">
        <v>6</v>
      </c>
      <c r="G22" s="318" t="s">
        <v>2</v>
      </c>
      <c r="H22" s="317" t="s">
        <v>6</v>
      </c>
      <c r="I22" s="302" t="s">
        <v>46</v>
      </c>
      <c r="J22" s="313" t="s">
        <v>6</v>
      </c>
      <c r="K22" s="318" t="s">
        <v>47</v>
      </c>
      <c r="L22" s="313" t="s">
        <v>6</v>
      </c>
      <c r="M22" s="318" t="s">
        <v>2</v>
      </c>
      <c r="N22" s="317" t="s">
        <v>6</v>
      </c>
      <c r="O22" s="322" t="s">
        <v>37</v>
      </c>
      <c r="P22" s="317" t="s">
        <v>6</v>
      </c>
      <c r="Q22" s="61"/>
      <c r="R22" s="253"/>
      <c r="S22" s="253"/>
      <c r="T22" s="253"/>
      <c r="U22" s="253"/>
      <c r="V22" s="253"/>
      <c r="W22" s="253"/>
      <c r="X22" s="253"/>
      <c r="Y22" s="241"/>
      <c r="Z22" s="253"/>
      <c r="AA22" s="241"/>
      <c r="AB22" s="241"/>
      <c r="AC22" s="241"/>
      <c r="AD22" s="98"/>
      <c r="AE22" s="150"/>
      <c r="AF22" s="150"/>
      <c r="AG22" s="150"/>
      <c r="AH22" s="98"/>
    </row>
    <row r="23" spans="1:34" s="63" customFormat="1" ht="18.75" customHeight="1" x14ac:dyDescent="0.25">
      <c r="A23" s="142">
        <v>12</v>
      </c>
      <c r="B23" s="143" t="s">
        <v>195</v>
      </c>
      <c r="C23" s="178">
        <v>3827.0000000000005</v>
      </c>
      <c r="D23" s="137">
        <f>C23/C$43</f>
        <v>5.0596328031317567E-4</v>
      </c>
      <c r="E23" s="179">
        <v>58.000000000000014</v>
      </c>
      <c r="F23" s="137">
        <f>E23/E$43</f>
        <v>6.0606060606060622E-2</v>
      </c>
      <c r="G23" s="138">
        <f t="shared" ref="G23:G33" si="2">SUM(C23,E23)</f>
        <v>3885.0000000000005</v>
      </c>
      <c r="H23" s="139">
        <f>G23/G$43</f>
        <v>5.13566415373838E-4</v>
      </c>
      <c r="I23" s="180">
        <v>109.66339769999981</v>
      </c>
      <c r="J23" s="137">
        <f>I23/I$43</f>
        <v>5.7301536334113719E-3</v>
      </c>
      <c r="K23" s="181">
        <v>121.40609229999997</v>
      </c>
      <c r="L23" s="137">
        <f>K23/K$43</f>
        <v>3.7738048104577857E-2</v>
      </c>
      <c r="M23" s="140">
        <f t="shared" ref="M23:M34" si="3">SUM(I23,K23)</f>
        <v>231.06948999999977</v>
      </c>
      <c r="N23" s="141">
        <f>M23/M$43</f>
        <v>1.0336355851310987E-2</v>
      </c>
      <c r="O23" s="186">
        <v>10630.448410355615</v>
      </c>
      <c r="P23" s="141">
        <f>O23/O$43</f>
        <v>2.9824742123092094E-3</v>
      </c>
      <c r="Q23" s="61"/>
      <c r="R23" s="253"/>
      <c r="S23" s="253"/>
      <c r="T23" s="253"/>
      <c r="U23" s="253"/>
      <c r="V23" s="253"/>
      <c r="W23" s="253"/>
      <c r="X23" s="253"/>
      <c r="Y23" s="241"/>
      <c r="Z23" s="253"/>
      <c r="AA23" s="243"/>
      <c r="AB23" s="243"/>
      <c r="AC23" s="243"/>
      <c r="AD23" s="100"/>
      <c r="AE23" s="166"/>
      <c r="AF23" s="166"/>
      <c r="AG23" s="166"/>
      <c r="AH23" s="100"/>
    </row>
    <row r="24" spans="1:34" s="63" customFormat="1" ht="18.75" customHeight="1" x14ac:dyDescent="0.25">
      <c r="A24" s="142">
        <v>13</v>
      </c>
      <c r="B24" s="143" t="s">
        <v>145</v>
      </c>
      <c r="C24" s="182">
        <v>2590</v>
      </c>
      <c r="D24" s="144">
        <f>C24/C$43</f>
        <v>3.4242092919025991E-4</v>
      </c>
      <c r="E24" s="183"/>
      <c r="F24" s="144"/>
      <c r="G24" s="145">
        <f>SUM(C24,E24)</f>
        <v>2590</v>
      </c>
      <c r="H24" s="146">
        <f>G24/G$43</f>
        <v>3.4237761024922528E-4</v>
      </c>
      <c r="I24" s="184">
        <v>2.4344013999999992</v>
      </c>
      <c r="J24" s="144">
        <f>I24/I$43</f>
        <v>1.2720282537253313E-4</v>
      </c>
      <c r="K24" s="185"/>
      <c r="L24" s="144"/>
      <c r="M24" s="147">
        <f t="shared" si="3"/>
        <v>2.4344013999999992</v>
      </c>
      <c r="N24" s="148">
        <f>M24/M$43</f>
        <v>1.0889728088000573E-4</v>
      </c>
      <c r="O24" s="187">
        <v>707.42177474232778</v>
      </c>
      <c r="P24" s="148">
        <f>O24/O$43</f>
        <v>1.9847396073524866E-4</v>
      </c>
      <c r="Q24" s="61"/>
      <c r="R24" s="253"/>
      <c r="S24" s="253"/>
      <c r="T24" s="253"/>
      <c r="U24" s="253"/>
      <c r="V24" s="253"/>
      <c r="W24" s="253"/>
      <c r="X24" s="253"/>
      <c r="Y24" s="243"/>
      <c r="Z24" s="253"/>
      <c r="AA24" s="243"/>
      <c r="AB24" s="243"/>
      <c r="AC24" s="243"/>
      <c r="AD24" s="100"/>
      <c r="AE24" s="166"/>
      <c r="AF24" s="166"/>
      <c r="AG24" s="166"/>
      <c r="AH24" s="100"/>
    </row>
    <row r="25" spans="1:34" s="62" customFormat="1" ht="18.75" customHeight="1" x14ac:dyDescent="0.25">
      <c r="A25" s="142">
        <v>14</v>
      </c>
      <c r="B25" s="143" t="s">
        <v>101</v>
      </c>
      <c r="C25" s="182">
        <v>245914.00000000012</v>
      </c>
      <c r="D25" s="144">
        <f t="shared" ref="D25:D34" si="4">C25/C$43</f>
        <v>3.2512007869070894E-2</v>
      </c>
      <c r="E25" s="183">
        <v>51.000000000000007</v>
      </c>
      <c r="F25" s="144">
        <f>E25/E$43</f>
        <v>5.3291536050156747E-2</v>
      </c>
      <c r="G25" s="145">
        <f t="shared" ref="G25:G34" si="5">SUM(C25,E25)</f>
        <v>245965.00000000012</v>
      </c>
      <c r="H25" s="146">
        <f>G25/G$43</f>
        <v>3.2514636642838123E-2</v>
      </c>
      <c r="I25" s="184">
        <v>631.12103029999025</v>
      </c>
      <c r="J25" s="144">
        <f t="shared" ref="J25:J34" si="6">I25/I$43</f>
        <v>3.2977461402290874E-2</v>
      </c>
      <c r="K25" s="185">
        <v>90.034379200000032</v>
      </c>
      <c r="L25" s="144">
        <f>K25/K$43</f>
        <v>2.7986418712163806E-2</v>
      </c>
      <c r="M25" s="147">
        <f t="shared" si="3"/>
        <v>721.15540949999024</v>
      </c>
      <c r="N25" s="148">
        <f>M25/M$43</f>
        <v>3.2259208849640009E-2</v>
      </c>
      <c r="O25" s="187">
        <v>120376.62718818341</v>
      </c>
      <c r="P25" s="148">
        <f t="shared" ref="P25:P34" si="7">O25/O$43</f>
        <v>3.3772816770718569E-2</v>
      </c>
      <c r="Q25" s="61"/>
      <c r="R25" s="253"/>
      <c r="S25" s="253"/>
      <c r="T25" s="253"/>
      <c r="U25" s="253"/>
      <c r="V25" s="253"/>
      <c r="W25" s="253"/>
      <c r="X25" s="253"/>
      <c r="Y25" s="243"/>
      <c r="Z25" s="253"/>
      <c r="AA25" s="241"/>
      <c r="AB25" s="241"/>
      <c r="AC25" s="241"/>
      <c r="AD25" s="98"/>
      <c r="AE25" s="150"/>
      <c r="AF25" s="150"/>
      <c r="AG25" s="150"/>
      <c r="AH25" s="98"/>
    </row>
    <row r="26" spans="1:34" s="62" customFormat="1" ht="18.75" customHeight="1" x14ac:dyDescent="0.25">
      <c r="A26" s="142">
        <v>15</v>
      </c>
      <c r="B26" s="143" t="s">
        <v>60</v>
      </c>
      <c r="C26" s="182">
        <v>2047.9999999999998</v>
      </c>
      <c r="D26" s="144">
        <f t="shared" si="4"/>
        <v>2.7076373088094684E-4</v>
      </c>
      <c r="E26" s="183"/>
      <c r="F26" s="144"/>
      <c r="G26" s="145">
        <f t="shared" si="5"/>
        <v>2047.9999999999998</v>
      </c>
      <c r="H26" s="146">
        <f>G26/G$43</f>
        <v>2.707294771391557E-4</v>
      </c>
      <c r="I26" s="184">
        <v>3.3040523000000013</v>
      </c>
      <c r="J26" s="144">
        <f t="shared" si="6"/>
        <v>1.7264399689328832E-4</v>
      </c>
      <c r="K26" s="185"/>
      <c r="L26" s="144"/>
      <c r="M26" s="147">
        <f t="shared" si="3"/>
        <v>3.3040523000000013</v>
      </c>
      <c r="N26" s="148">
        <f>M26/M$43</f>
        <v>1.4779908989344536E-4</v>
      </c>
      <c r="O26" s="187">
        <v>895.80140762574194</v>
      </c>
      <c r="P26" s="148">
        <f t="shared" si="7"/>
        <v>2.5132567267731001E-4</v>
      </c>
      <c r="Q26" s="61"/>
      <c r="R26" s="253"/>
      <c r="S26" s="253"/>
      <c r="T26" s="253"/>
      <c r="U26" s="253"/>
      <c r="V26" s="253"/>
      <c r="W26" s="253"/>
      <c r="X26" s="253"/>
      <c r="Y26" s="241"/>
      <c r="Z26" s="253"/>
      <c r="AA26" s="241"/>
      <c r="AB26" s="241"/>
      <c r="AC26" s="241"/>
      <c r="AD26" s="98"/>
      <c r="AE26" s="98"/>
      <c r="AF26" s="98"/>
      <c r="AG26" s="98"/>
      <c r="AH26" s="98"/>
    </row>
    <row r="27" spans="1:34" s="62" customFormat="1" ht="18.75" customHeight="1" x14ac:dyDescent="0.25">
      <c r="A27" s="142">
        <v>16</v>
      </c>
      <c r="B27" s="143" t="s">
        <v>144</v>
      </c>
      <c r="C27" s="182">
        <v>1881.0000000000002</v>
      </c>
      <c r="D27" s="144">
        <f t="shared" si="4"/>
        <v>2.4868485243508844E-4</v>
      </c>
      <c r="E27" s="183"/>
      <c r="F27" s="144"/>
      <c r="G27" s="145">
        <f t="shared" si="5"/>
        <v>1881.0000000000002</v>
      </c>
      <c r="H27" s="146">
        <f>G27/G$43</f>
        <v>2.4865339184509375E-4</v>
      </c>
      <c r="I27" s="184">
        <v>1.4827257999999996</v>
      </c>
      <c r="J27" s="144">
        <f t="shared" si="6"/>
        <v>7.7475682939037705E-5</v>
      </c>
      <c r="K27" s="185"/>
      <c r="L27" s="144"/>
      <c r="M27" s="147">
        <f t="shared" si="3"/>
        <v>1.4827257999999996</v>
      </c>
      <c r="N27" s="146">
        <f>M27/M$43</f>
        <v>6.6326287813764495E-5</v>
      </c>
      <c r="O27" s="187">
        <v>499.66891536396099</v>
      </c>
      <c r="P27" s="148">
        <f t="shared" si="7"/>
        <v>1.401869043749655E-4</v>
      </c>
      <c r="Q27" s="61"/>
      <c r="R27" s="253"/>
      <c r="S27" s="253"/>
      <c r="T27" s="253"/>
      <c r="U27" s="253"/>
      <c r="V27" s="253"/>
      <c r="W27" s="253"/>
      <c r="X27" s="253"/>
      <c r="Y27" s="241"/>
      <c r="Z27" s="253"/>
      <c r="AA27" s="241"/>
      <c r="AB27" s="241"/>
      <c r="AC27" s="241"/>
    </row>
    <row r="28" spans="1:34" s="62" customFormat="1" ht="18.75" customHeight="1" x14ac:dyDescent="0.25">
      <c r="A28" s="142">
        <v>17</v>
      </c>
      <c r="B28" s="143" t="s">
        <v>110</v>
      </c>
      <c r="C28" s="182">
        <v>6264.0000000000036</v>
      </c>
      <c r="D28" s="144">
        <f t="shared" si="4"/>
        <v>8.281562549991465E-4</v>
      </c>
      <c r="E28" s="183"/>
      <c r="F28" s="144"/>
      <c r="G28" s="145">
        <f t="shared" si="5"/>
        <v>6264.0000000000036</v>
      </c>
      <c r="H28" s="146">
        <f>G28/G$43</f>
        <v>8.2805148671859013E-4</v>
      </c>
      <c r="I28" s="184">
        <v>3.4908220000000045</v>
      </c>
      <c r="J28" s="144">
        <f t="shared" si="6"/>
        <v>1.824031243461319E-4</v>
      </c>
      <c r="K28" s="185"/>
      <c r="L28" s="144"/>
      <c r="M28" s="147">
        <f t="shared" si="3"/>
        <v>3.4908220000000045</v>
      </c>
      <c r="N28" s="148">
        <f>M28/M$43</f>
        <v>1.5615379774103975E-4</v>
      </c>
      <c r="O28" s="187">
        <v>1163.5753010280996</v>
      </c>
      <c r="P28" s="148">
        <f t="shared" si="7"/>
        <v>3.2645220553590375E-4</v>
      </c>
      <c r="Q28" s="61"/>
      <c r="R28" s="253"/>
      <c r="S28" s="253"/>
      <c r="T28" s="253"/>
      <c r="U28" s="253"/>
      <c r="V28" s="253"/>
      <c r="W28" s="253"/>
      <c r="X28" s="253"/>
      <c r="Y28" s="241"/>
      <c r="Z28" s="253"/>
      <c r="AA28" s="241"/>
      <c r="AB28" s="241"/>
      <c r="AC28" s="241"/>
    </row>
    <row r="29" spans="1:34" s="62" customFormat="1" ht="18.75" customHeight="1" x14ac:dyDescent="0.25">
      <c r="A29" s="142">
        <v>18</v>
      </c>
      <c r="B29" s="143" t="s">
        <v>57</v>
      </c>
      <c r="C29" s="182">
        <v>8298.0000000000018</v>
      </c>
      <c r="D29" s="144">
        <f t="shared" si="4"/>
        <v>1.0970690619385242E-3</v>
      </c>
      <c r="E29" s="183"/>
      <c r="F29" s="144"/>
      <c r="G29" s="145">
        <f t="shared" si="5"/>
        <v>8298.0000000000018</v>
      </c>
      <c r="H29" s="146">
        <f>G29/G$43</f>
        <v>1.0969302740726147E-3</v>
      </c>
      <c r="I29" s="184">
        <v>14.018555219999984</v>
      </c>
      <c r="J29" s="144">
        <f t="shared" si="6"/>
        <v>7.3250033113884635E-4</v>
      </c>
      <c r="K29" s="185"/>
      <c r="L29" s="144"/>
      <c r="M29" s="147">
        <f t="shared" si="3"/>
        <v>14.018555219999984</v>
      </c>
      <c r="N29" s="146">
        <f>M29/M$43</f>
        <v>6.2708744142367379E-4</v>
      </c>
      <c r="O29" s="187">
        <v>2499.2047031004745</v>
      </c>
      <c r="P29" s="148">
        <f t="shared" si="7"/>
        <v>7.0117583854863088E-4</v>
      </c>
      <c r="Q29" s="61"/>
      <c r="R29" s="253"/>
      <c r="S29" s="253"/>
      <c r="T29" s="253"/>
      <c r="U29" s="253"/>
      <c r="V29" s="253"/>
      <c r="W29" s="253"/>
      <c r="X29" s="253"/>
      <c r="Y29" s="241"/>
      <c r="Z29" s="253"/>
      <c r="AA29" s="241"/>
      <c r="AB29" s="241"/>
      <c r="AC29" s="241"/>
    </row>
    <row r="30" spans="1:34" s="62" customFormat="1" ht="18.75" customHeight="1" x14ac:dyDescent="0.25">
      <c r="A30" s="142">
        <v>19</v>
      </c>
      <c r="B30" s="143" t="s">
        <v>56</v>
      </c>
      <c r="C30" s="182">
        <v>24797.999999999996</v>
      </c>
      <c r="D30" s="144">
        <f t="shared" si="4"/>
        <v>3.2785151359305269E-3</v>
      </c>
      <c r="E30" s="183"/>
      <c r="F30" s="144"/>
      <c r="G30" s="145">
        <f t="shared" si="5"/>
        <v>24797.999999999996</v>
      </c>
      <c r="H30" s="146">
        <f>G30/G$43</f>
        <v>3.2781003779769448E-3</v>
      </c>
      <c r="I30" s="184">
        <v>29.401111100000001</v>
      </c>
      <c r="J30" s="144">
        <f t="shared" si="6"/>
        <v>1.5362726956251942E-3</v>
      </c>
      <c r="K30" s="185"/>
      <c r="L30" s="144"/>
      <c r="M30" s="147">
        <f t="shared" si="3"/>
        <v>29.401111100000001</v>
      </c>
      <c r="N30" s="148">
        <f>M30/M$43</f>
        <v>1.3151902778403576E-3</v>
      </c>
      <c r="O30" s="187">
        <v>8470.0155643981361</v>
      </c>
      <c r="P30" s="148">
        <f t="shared" si="7"/>
        <v>2.37634406598188E-3</v>
      </c>
      <c r="Q30" s="61"/>
      <c r="R30" s="253"/>
      <c r="S30" s="253"/>
      <c r="T30" s="253"/>
      <c r="U30" s="253"/>
      <c r="V30" s="253"/>
      <c r="W30" s="253"/>
      <c r="X30" s="253"/>
      <c r="Y30" s="253"/>
      <c r="Z30" s="253"/>
      <c r="AA30" s="241"/>
      <c r="AB30" s="241"/>
      <c r="AC30" s="241"/>
    </row>
    <row r="31" spans="1:34" s="62" customFormat="1" ht="18.75" customHeight="1" x14ac:dyDescent="0.25">
      <c r="A31" s="142">
        <v>20</v>
      </c>
      <c r="B31" s="143" t="s">
        <v>58</v>
      </c>
      <c r="C31" s="182">
        <v>11447.000000000005</v>
      </c>
      <c r="D31" s="144">
        <f t="shared" si="4"/>
        <v>1.5133947399385743E-3</v>
      </c>
      <c r="E31" s="183"/>
      <c r="F31" s="144"/>
      <c r="G31" s="145">
        <f t="shared" si="5"/>
        <v>11447.000000000005</v>
      </c>
      <c r="H31" s="146">
        <f>G31/G$43</f>
        <v>1.513203283599569E-3</v>
      </c>
      <c r="I31" s="184">
        <v>16.246327799999989</v>
      </c>
      <c r="J31" s="144">
        <f t="shared" si="6"/>
        <v>8.4890634637670257E-4</v>
      </c>
      <c r="K31" s="185"/>
      <c r="L31" s="144"/>
      <c r="M31" s="147">
        <f t="shared" si="3"/>
        <v>16.246327799999989</v>
      </c>
      <c r="N31" s="146">
        <f>M31/M$43</f>
        <v>7.2674166294237465E-4</v>
      </c>
      <c r="O31" s="187">
        <v>3607.7488159584291</v>
      </c>
      <c r="P31" s="148">
        <f t="shared" si="7"/>
        <v>1.0121885166766121E-3</v>
      </c>
      <c r="Q31" s="61"/>
      <c r="R31" s="253"/>
      <c r="S31" s="253"/>
      <c r="T31" s="253"/>
      <c r="U31" s="253"/>
      <c r="V31" s="253"/>
      <c r="W31" s="253"/>
      <c r="X31" s="253"/>
      <c r="Y31" s="253"/>
      <c r="Z31" s="253"/>
      <c r="AA31" s="241"/>
      <c r="AB31" s="241"/>
      <c r="AC31" s="241"/>
    </row>
    <row r="32" spans="1:34" s="62" customFormat="1" ht="18.75" customHeight="1" x14ac:dyDescent="0.25">
      <c r="A32" s="142">
        <v>21</v>
      </c>
      <c r="B32" s="143" t="s">
        <v>111</v>
      </c>
      <c r="C32" s="182">
        <v>1433039.9999999995</v>
      </c>
      <c r="D32" s="144">
        <f t="shared" si="4"/>
        <v>0.18946057465899999</v>
      </c>
      <c r="E32" s="183">
        <v>425.99999999999994</v>
      </c>
      <c r="F32" s="144">
        <f>E32/E$43</f>
        <v>0.44514106583072094</v>
      </c>
      <c r="G32" s="145">
        <f t="shared" si="5"/>
        <v>1433465.9999999995</v>
      </c>
      <c r="H32" s="146">
        <f>G32/G$43</f>
        <v>0.1894929202523227</v>
      </c>
      <c r="I32" s="184">
        <v>5109.8819211699438</v>
      </c>
      <c r="J32" s="144">
        <f t="shared" si="6"/>
        <v>0.26700256485756402</v>
      </c>
      <c r="K32" s="185">
        <v>1730.2650616000005</v>
      </c>
      <c r="L32" s="144">
        <f>K32/K$43</f>
        <v>0.5378381339132452</v>
      </c>
      <c r="M32" s="147">
        <f t="shared" si="3"/>
        <v>6840.1469827699439</v>
      </c>
      <c r="N32" s="146">
        <f>M32/M$43</f>
        <v>0.30597805573198511</v>
      </c>
      <c r="O32" s="187">
        <v>942301.8104159839</v>
      </c>
      <c r="P32" s="148">
        <f t="shared" si="7"/>
        <v>0.26437180646492964</v>
      </c>
      <c r="Q32" s="61"/>
      <c r="R32" s="244"/>
      <c r="S32" s="243"/>
      <c r="T32" s="243"/>
      <c r="U32" s="245"/>
      <c r="V32" s="245"/>
      <c r="W32" s="243"/>
      <c r="X32" s="243"/>
      <c r="Y32" s="243"/>
      <c r="Z32" s="241"/>
      <c r="AA32" s="241"/>
      <c r="AB32" s="241"/>
      <c r="AC32" s="241"/>
    </row>
    <row r="33" spans="1:29" s="62" customFormat="1" ht="18.75" customHeight="1" x14ac:dyDescent="0.25">
      <c r="A33" s="142">
        <v>22</v>
      </c>
      <c r="B33" s="143" t="s">
        <v>112</v>
      </c>
      <c r="C33" s="182">
        <v>1159384.9999999995</v>
      </c>
      <c r="D33" s="144">
        <f t="shared" si="4"/>
        <v>0.15328096099971017</v>
      </c>
      <c r="E33" s="183">
        <v>47.000000000000021</v>
      </c>
      <c r="F33" s="144">
        <f>E33/E$43</f>
        <v>4.911180773249741E-2</v>
      </c>
      <c r="G33" s="145">
        <f t="shared" si="5"/>
        <v>1159431.9999999995</v>
      </c>
      <c r="H33" s="146">
        <f>G33/G$43</f>
        <v>0.15326778278242456</v>
      </c>
      <c r="I33" s="184">
        <v>6050.6807330400334</v>
      </c>
      <c r="J33" s="144">
        <f t="shared" si="6"/>
        <v>0.3161613711977993</v>
      </c>
      <c r="K33" s="185">
        <v>126.12803029999998</v>
      </c>
      <c r="L33" s="144">
        <f>K33/K$43</f>
        <v>3.920582225013311E-2</v>
      </c>
      <c r="M33" s="147">
        <f t="shared" si="3"/>
        <v>6176.8087633400337</v>
      </c>
      <c r="N33" s="146">
        <f>M33/M$43</f>
        <v>0.27630516431822655</v>
      </c>
      <c r="O33" s="187">
        <v>951335.02400936012</v>
      </c>
      <c r="P33" s="148">
        <f t="shared" si="7"/>
        <v>0.26690616113714466</v>
      </c>
      <c r="Q33" s="61"/>
      <c r="R33" s="244"/>
      <c r="S33" s="243"/>
      <c r="T33" s="243"/>
      <c r="U33" s="245"/>
      <c r="V33" s="245"/>
      <c r="W33" s="243"/>
      <c r="X33" s="243"/>
      <c r="Y33" s="243"/>
      <c r="Z33" s="241"/>
      <c r="AA33" s="241"/>
      <c r="AB33" s="241"/>
      <c r="AC33" s="241"/>
    </row>
    <row r="34" spans="1:29" s="62" customFormat="1" ht="18.75" customHeight="1" thickBot="1" x14ac:dyDescent="0.3">
      <c r="A34" s="142">
        <v>23</v>
      </c>
      <c r="B34" s="143" t="s">
        <v>59</v>
      </c>
      <c r="C34" s="182">
        <v>7782.0000000000009</v>
      </c>
      <c r="D34" s="144">
        <f t="shared" si="4"/>
        <v>1.0288492938064105E-3</v>
      </c>
      <c r="E34" s="183"/>
      <c r="F34" s="144"/>
      <c r="G34" s="145">
        <f t="shared" si="5"/>
        <v>7782.0000000000009</v>
      </c>
      <c r="H34" s="146">
        <f>G34/G$43</f>
        <v>1.0287191362777881E-3</v>
      </c>
      <c r="I34" s="184">
        <v>10.635928100000006</v>
      </c>
      <c r="J34" s="144">
        <f t="shared" si="6"/>
        <v>5.5575062714765091E-4</v>
      </c>
      <c r="K34" s="185"/>
      <c r="L34" s="144"/>
      <c r="M34" s="147">
        <f t="shared" si="3"/>
        <v>10.635928100000006</v>
      </c>
      <c r="N34" s="146">
        <f>M34/M$43</f>
        <v>4.7577348983008586E-4</v>
      </c>
      <c r="O34" s="187">
        <v>2304.8881372631859</v>
      </c>
      <c r="P34" s="148">
        <f t="shared" si="7"/>
        <v>6.4665846315084085E-4</v>
      </c>
      <c r="Q34" s="61"/>
      <c r="R34" s="244"/>
      <c r="S34" s="243"/>
      <c r="T34" s="243"/>
      <c r="U34" s="245"/>
      <c r="V34" s="245"/>
      <c r="W34" s="243"/>
      <c r="X34" s="243"/>
      <c r="Y34" s="243"/>
      <c r="Z34" s="241"/>
      <c r="AA34" s="241"/>
      <c r="AB34" s="241"/>
      <c r="AC34" s="241"/>
    </row>
    <row r="35" spans="1:29" s="62" customFormat="1" ht="18.75" customHeight="1" thickTop="1" thickBot="1" x14ac:dyDescent="0.3">
      <c r="A35" s="167"/>
      <c r="B35" s="152" t="s">
        <v>2</v>
      </c>
      <c r="C35" s="168">
        <f>SUM(C23:C34)</f>
        <v>2907273.9999999991</v>
      </c>
      <c r="D35" s="169"/>
      <c r="E35" s="170">
        <f>SUM(E23:E34)</f>
        <v>582</v>
      </c>
      <c r="F35" s="169"/>
      <c r="G35" s="171">
        <f>SUM(G23:G34)</f>
        <v>2907855.9999999991</v>
      </c>
      <c r="H35" s="172">
        <f>+SUM(H23:H34)</f>
        <v>0.38439567113083817</v>
      </c>
      <c r="I35" s="173">
        <f>SUM(I23:I34)</f>
        <v>11982.361005929968</v>
      </c>
      <c r="J35" s="169"/>
      <c r="K35" s="174">
        <f>SUM(K23:K34)</f>
        <v>2067.8335634000005</v>
      </c>
      <c r="L35" s="169"/>
      <c r="M35" s="175">
        <f>SUM(M23:M34)</f>
        <v>14050.194569329968</v>
      </c>
      <c r="N35" s="172">
        <f>SUM(N23:N34)</f>
        <v>0.62850275407952738</v>
      </c>
      <c r="O35" s="176">
        <f>SUM(O23:O34)</f>
        <v>2044792.2346433634</v>
      </c>
      <c r="P35" s="177">
        <f>SUM(P23:P34)</f>
        <v>0.57368606421278345</v>
      </c>
      <c r="Q35" s="61"/>
      <c r="R35" s="244"/>
      <c r="S35" s="243"/>
      <c r="T35" s="243"/>
      <c r="U35" s="245"/>
      <c r="V35" s="245"/>
      <c r="W35" s="243"/>
      <c r="X35" s="243"/>
      <c r="Y35" s="243"/>
      <c r="Z35" s="241"/>
      <c r="AA35" s="241"/>
      <c r="AB35" s="241"/>
      <c r="AC35" s="241"/>
    </row>
    <row r="36" spans="1:29" ht="16.5" customHeight="1" x14ac:dyDescent="0.25">
      <c r="A36" s="19"/>
      <c r="B36" s="36"/>
      <c r="C36" s="14"/>
      <c r="D36" s="18"/>
      <c r="E36" s="14"/>
      <c r="F36" s="18"/>
      <c r="G36" s="14"/>
      <c r="H36" s="18"/>
      <c r="I36" s="14"/>
      <c r="J36" s="18"/>
      <c r="K36" s="14"/>
      <c r="L36" s="18"/>
      <c r="M36" s="14"/>
      <c r="N36" s="18"/>
      <c r="O36" s="12"/>
      <c r="P36" s="12"/>
      <c r="R36" s="246"/>
      <c r="S36" s="247"/>
      <c r="T36" s="247"/>
      <c r="U36" s="248"/>
      <c r="V36" s="248"/>
      <c r="W36" s="247"/>
      <c r="X36" s="249"/>
      <c r="Y36" s="247"/>
    </row>
    <row r="37" spans="1:29" ht="16.5" customHeight="1" x14ac:dyDescent="0.25">
      <c r="A37" s="19"/>
      <c r="B37" s="36"/>
      <c r="C37" s="14"/>
      <c r="D37" s="18"/>
      <c r="E37" s="14"/>
      <c r="F37" s="18"/>
      <c r="G37" s="14"/>
      <c r="H37" s="18"/>
      <c r="I37" s="14"/>
      <c r="J37" s="18"/>
      <c r="K37" s="14"/>
      <c r="L37" s="18"/>
      <c r="M37" s="14"/>
      <c r="N37" s="18"/>
      <c r="O37" s="12"/>
      <c r="P37" s="12"/>
      <c r="R37" s="246"/>
      <c r="S37" s="247"/>
      <c r="T37" s="247"/>
      <c r="U37" s="248"/>
      <c r="V37" s="248"/>
      <c r="W37" s="247"/>
      <c r="X37" s="249"/>
      <c r="Y37" s="247"/>
    </row>
    <row r="38" spans="1:29" x14ac:dyDescent="0.25">
      <c r="P38" s="12"/>
      <c r="R38" s="249"/>
      <c r="S38" s="247"/>
      <c r="T38" s="247"/>
      <c r="U38" s="249"/>
      <c r="V38" s="249"/>
      <c r="W38" s="247"/>
      <c r="X38" s="249"/>
      <c r="Y38" s="247"/>
    </row>
    <row r="39" spans="1:29" x14ac:dyDescent="0.25">
      <c r="P39" s="12"/>
      <c r="R39" s="249"/>
      <c r="S39" s="247"/>
      <c r="T39" s="247"/>
      <c r="U39" s="249"/>
      <c r="V39" s="249"/>
      <c r="W39" s="247"/>
      <c r="X39" s="249"/>
      <c r="Y39" s="247"/>
    </row>
    <row r="40" spans="1:29" ht="18.75" customHeight="1" thickBot="1" x14ac:dyDescent="0.35">
      <c r="A40" s="17" t="s">
        <v>182</v>
      </c>
      <c r="B40" s="14"/>
      <c r="C40" s="14"/>
      <c r="D40" s="18"/>
      <c r="E40" s="14"/>
      <c r="F40" s="18"/>
      <c r="G40" s="14"/>
      <c r="H40" s="18"/>
      <c r="I40" s="14"/>
      <c r="J40" s="18"/>
      <c r="K40" s="14"/>
      <c r="L40" s="18"/>
      <c r="M40" s="14"/>
      <c r="N40" s="18"/>
      <c r="O40" s="12"/>
      <c r="P40" s="12"/>
      <c r="R40" s="247"/>
      <c r="S40" s="247"/>
      <c r="T40" s="247"/>
      <c r="U40" s="247"/>
      <c r="V40" s="247"/>
      <c r="W40" s="247"/>
      <c r="X40" s="249"/>
      <c r="Y40" s="247"/>
    </row>
    <row r="41" spans="1:29" ht="18.75" customHeight="1" x14ac:dyDescent="0.25">
      <c r="A41" s="323"/>
      <c r="B41" s="379" t="s">
        <v>8</v>
      </c>
      <c r="C41" s="381" t="s">
        <v>178</v>
      </c>
      <c r="D41" s="382"/>
      <c r="E41" s="382"/>
      <c r="F41" s="382"/>
      <c r="G41" s="382"/>
      <c r="H41" s="382"/>
      <c r="I41" s="383" t="s">
        <v>179</v>
      </c>
      <c r="J41" s="382"/>
      <c r="K41" s="382"/>
      <c r="L41" s="382"/>
      <c r="M41" s="382"/>
      <c r="N41" s="384"/>
      <c r="O41" s="382" t="s">
        <v>175</v>
      </c>
      <c r="P41" s="384"/>
      <c r="R41" s="247"/>
      <c r="S41" s="247"/>
      <c r="T41" s="247"/>
      <c r="U41" s="247"/>
      <c r="V41" s="247"/>
      <c r="W41" s="247"/>
      <c r="X41" s="247"/>
      <c r="Y41" s="247"/>
    </row>
    <row r="42" spans="1:29" ht="18.75" customHeight="1" x14ac:dyDescent="0.25">
      <c r="A42" s="324"/>
      <c r="B42" s="380"/>
      <c r="C42" s="325" t="s">
        <v>46</v>
      </c>
      <c r="D42" s="326" t="s">
        <v>6</v>
      </c>
      <c r="E42" s="327" t="s">
        <v>47</v>
      </c>
      <c r="F42" s="326" t="s">
        <v>6</v>
      </c>
      <c r="G42" s="327" t="s">
        <v>2</v>
      </c>
      <c r="H42" s="328" t="s">
        <v>6</v>
      </c>
      <c r="I42" s="329" t="s">
        <v>46</v>
      </c>
      <c r="J42" s="326" t="s">
        <v>6</v>
      </c>
      <c r="K42" s="327" t="s">
        <v>47</v>
      </c>
      <c r="L42" s="326" t="s">
        <v>6</v>
      </c>
      <c r="M42" s="327" t="s">
        <v>2</v>
      </c>
      <c r="N42" s="328" t="s">
        <v>6</v>
      </c>
      <c r="O42" s="330" t="s">
        <v>37</v>
      </c>
      <c r="P42" s="331" t="s">
        <v>6</v>
      </c>
      <c r="R42" s="247"/>
      <c r="S42" s="247"/>
      <c r="T42" s="247"/>
      <c r="U42" s="247"/>
      <c r="V42" s="247"/>
      <c r="W42" s="247"/>
      <c r="X42" s="247"/>
      <c r="Y42" s="247"/>
    </row>
    <row r="43" spans="1:29" ht="18.75" customHeight="1" x14ac:dyDescent="0.25">
      <c r="A43" s="385" t="s">
        <v>61</v>
      </c>
      <c r="B43" s="386"/>
      <c r="C43" s="20">
        <f>SUM(C17,C35)</f>
        <v>7563790.0000000112</v>
      </c>
      <c r="D43" s="21">
        <f>C43/C$43</f>
        <v>1</v>
      </c>
      <c r="E43" s="20">
        <f>SUM(E17,E35)</f>
        <v>957</v>
      </c>
      <c r="F43" s="21">
        <f>E43/E$43</f>
        <v>1</v>
      </c>
      <c r="G43" s="20">
        <f>SUM(G17,G35)</f>
        <v>7564747.0000000112</v>
      </c>
      <c r="H43" s="21">
        <f>G43/G$43</f>
        <v>1</v>
      </c>
      <c r="I43" s="22">
        <f>SUM(I17,I35)</f>
        <v>19137.950693079958</v>
      </c>
      <c r="J43" s="21">
        <f>I43/I$43</f>
        <v>1</v>
      </c>
      <c r="K43" s="22">
        <f>SUM(K17,K35)</f>
        <v>3217.0739717000006</v>
      </c>
      <c r="L43" s="21">
        <f>K43/K$43</f>
        <v>1</v>
      </c>
      <c r="M43" s="22">
        <f>SUM(M17,M35)</f>
        <v>22355.024664779958</v>
      </c>
      <c r="N43" s="21">
        <f>M43/M$43</f>
        <v>1</v>
      </c>
      <c r="O43" s="22">
        <f>SUM(O17,O35)</f>
        <v>3564305.2223156989</v>
      </c>
      <c r="P43" s="23">
        <f>O43/O$43</f>
        <v>1</v>
      </c>
      <c r="R43" s="247"/>
      <c r="S43" s="247"/>
      <c r="T43" s="247"/>
      <c r="U43" s="247"/>
      <c r="V43" s="247"/>
      <c r="W43" s="247"/>
      <c r="X43" s="247"/>
      <c r="Y43" s="247"/>
    </row>
    <row r="44" spans="1:29" ht="18.75" customHeight="1" x14ac:dyDescent="0.25">
      <c r="A44" s="14"/>
      <c r="B44" s="24"/>
      <c r="C44" s="14"/>
      <c r="D44" s="14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2"/>
      <c r="P44" s="12"/>
      <c r="T44" s="254"/>
    </row>
    <row r="45" spans="1:29" ht="18.75" customHeight="1" x14ac:dyDescent="0.25">
      <c r="A45" s="14"/>
      <c r="B45" s="132" t="s">
        <v>183</v>
      </c>
      <c r="C45" s="14"/>
      <c r="D45" s="14"/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2"/>
      <c r="P45" s="12"/>
    </row>
    <row r="46" spans="1:29" ht="18.75" customHeight="1" x14ac:dyDescent="0.25">
      <c r="A46" s="12"/>
      <c r="B46" s="132" t="s">
        <v>100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29" x14ac:dyDescent="0.25">
      <c r="A47" s="12"/>
      <c r="B47" s="26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29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33" ht="17.399999999999999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T49" s="255" t="s">
        <v>187</v>
      </c>
      <c r="AC49" s="247"/>
      <c r="AD49" s="4"/>
    </row>
    <row r="50" spans="1:33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S50" s="250"/>
      <c r="T50" s="250"/>
      <c r="U50" s="250"/>
      <c r="V50" s="250"/>
      <c r="W50" s="250"/>
      <c r="X50" s="250"/>
      <c r="Y50" s="250"/>
      <c r="Z50" s="250"/>
      <c r="AA50" s="250"/>
      <c r="AC50" s="247"/>
      <c r="AD50" s="4"/>
    </row>
    <row r="51" spans="1:3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S51" s="250"/>
      <c r="T51" s="250"/>
      <c r="U51" s="250" t="s">
        <v>62</v>
      </c>
      <c r="V51" s="250"/>
      <c r="W51" s="250"/>
      <c r="X51" s="250" t="s">
        <v>63</v>
      </c>
      <c r="Y51" s="250" t="s">
        <v>64</v>
      </c>
      <c r="Z51" s="250"/>
      <c r="AA51" s="250"/>
      <c r="AC51" s="247"/>
      <c r="AD51" s="4"/>
    </row>
    <row r="52" spans="1:33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S52" s="250"/>
      <c r="T52" s="250"/>
      <c r="U52" s="250"/>
      <c r="V52" s="250"/>
      <c r="W52" s="250"/>
      <c r="X52" s="250"/>
      <c r="Y52" s="250"/>
      <c r="Z52" s="250"/>
      <c r="AA52" s="250"/>
      <c r="AC52" s="247"/>
      <c r="AD52" s="4"/>
    </row>
    <row r="53" spans="1:33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S53" s="250"/>
      <c r="T53" s="250" t="s">
        <v>7</v>
      </c>
      <c r="U53" s="251">
        <f>G17</f>
        <v>4656891.0000000121</v>
      </c>
      <c r="V53" s="252">
        <f>U53/U55</f>
        <v>0.61560432886916183</v>
      </c>
      <c r="W53" s="250" t="s">
        <v>7</v>
      </c>
      <c r="X53" s="251">
        <f>C17</f>
        <v>4656516.0000000121</v>
      </c>
      <c r="Y53" s="251">
        <f>E17</f>
        <v>375</v>
      </c>
      <c r="Z53" s="252">
        <f>X53/X55</f>
        <v>0.61563263919278632</v>
      </c>
      <c r="AA53" s="252">
        <f>Y53/Y55</f>
        <v>0.39184952978056425</v>
      </c>
      <c r="AC53" s="247"/>
      <c r="AD53" s="4"/>
      <c r="AE53" s="9"/>
      <c r="AF53" s="9"/>
      <c r="AG53" s="9"/>
    </row>
    <row r="54" spans="1:33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S54" s="250"/>
      <c r="T54" s="250" t="s">
        <v>9</v>
      </c>
      <c r="U54" s="251">
        <f>G35</f>
        <v>2907855.9999999991</v>
      </c>
      <c r="V54" s="252">
        <f>U54/U55</f>
        <v>0.38439567113083817</v>
      </c>
      <c r="W54" s="250" t="s">
        <v>9</v>
      </c>
      <c r="X54" s="251">
        <f>C35</f>
        <v>2907273.9999999991</v>
      </c>
      <c r="Y54" s="251">
        <f>E35</f>
        <v>582</v>
      </c>
      <c r="Z54" s="252">
        <f>X54/X55</f>
        <v>0.38436736080721368</v>
      </c>
      <c r="AA54" s="252">
        <f>Y54/Y55</f>
        <v>0.60815047021943569</v>
      </c>
      <c r="AC54" s="247"/>
      <c r="AD54" s="4"/>
      <c r="AE54" s="9"/>
      <c r="AF54" s="9"/>
      <c r="AG54" s="9"/>
    </row>
    <row r="55" spans="1:33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S55" s="250"/>
      <c r="T55" s="250"/>
      <c r="U55" s="251">
        <f>SUM(U53:U54)</f>
        <v>7564747.0000000112</v>
      </c>
      <c r="V55" s="250"/>
      <c r="W55" s="250"/>
      <c r="X55" s="251">
        <f>SUM(X53:X54)</f>
        <v>7563790.0000000112</v>
      </c>
      <c r="Y55" s="251">
        <f>SUM(Y53:Y54)</f>
        <v>957</v>
      </c>
      <c r="Z55" s="250"/>
      <c r="AA55" s="250"/>
      <c r="AC55" s="247"/>
      <c r="AD55" s="4"/>
    </row>
    <row r="56" spans="1:33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S56" s="250"/>
      <c r="T56" s="250"/>
      <c r="U56" s="250"/>
      <c r="V56" s="250"/>
      <c r="W56" s="250"/>
      <c r="X56" s="251"/>
      <c r="Y56" s="251"/>
      <c r="Z56" s="250"/>
      <c r="AA56" s="250"/>
      <c r="AC56" s="247"/>
      <c r="AD56" s="4"/>
    </row>
    <row r="57" spans="1:33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S57" s="250"/>
      <c r="T57" s="250"/>
      <c r="U57" s="250"/>
      <c r="V57" s="250"/>
      <c r="W57" s="250"/>
      <c r="X57" s="251"/>
      <c r="Y57" s="251"/>
      <c r="Z57" s="250"/>
      <c r="AA57" s="250"/>
      <c r="AC57" s="247"/>
      <c r="AD57" s="4"/>
    </row>
    <row r="58" spans="1:33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S58" s="250"/>
      <c r="T58" s="250"/>
      <c r="U58" s="250" t="s">
        <v>65</v>
      </c>
      <c r="V58" s="250"/>
      <c r="W58" s="250"/>
      <c r="X58" s="251" t="s">
        <v>63</v>
      </c>
      <c r="Y58" s="251" t="s">
        <v>64</v>
      </c>
      <c r="Z58" s="250"/>
      <c r="AA58" s="250"/>
      <c r="AC58" s="247"/>
      <c r="AD58" s="4"/>
    </row>
    <row r="59" spans="1:33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S59" s="250"/>
      <c r="T59" s="250" t="s">
        <v>7</v>
      </c>
      <c r="U59" s="251">
        <f>M17</f>
        <v>8304.83009544999</v>
      </c>
      <c r="V59" s="252">
        <f>U59/U62</f>
        <v>0.37149724592047256</v>
      </c>
      <c r="W59" s="250" t="s">
        <v>7</v>
      </c>
      <c r="X59" s="251">
        <f>I17</f>
        <v>7155.5896871499899</v>
      </c>
      <c r="Y59" s="251">
        <f>K17</f>
        <v>1149.2404082999999</v>
      </c>
      <c r="Z59" s="252">
        <f>X59/X62</f>
        <v>0.37389529327909499</v>
      </c>
      <c r="AA59" s="252">
        <f>Y59/Y62</f>
        <v>0.35723157701987995</v>
      </c>
    </row>
    <row r="60" spans="1:3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S60" s="250"/>
      <c r="T60" s="250" t="s">
        <v>9</v>
      </c>
      <c r="U60" s="251">
        <f>M35</f>
        <v>14050.194569329968</v>
      </c>
      <c r="V60" s="252">
        <f>U60/U62</f>
        <v>0.62850275407952738</v>
      </c>
      <c r="W60" s="250" t="s">
        <v>9</v>
      </c>
      <c r="X60" s="251">
        <f>I35</f>
        <v>11982.361005929968</v>
      </c>
      <c r="Y60" s="251">
        <f>K35</f>
        <v>2067.8335634000005</v>
      </c>
      <c r="Z60" s="252">
        <f>X60/X62</f>
        <v>0.62610470672090501</v>
      </c>
      <c r="AA60" s="252">
        <f>Y60/Y62</f>
        <v>0.64276842298011994</v>
      </c>
    </row>
    <row r="61" spans="1:33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S61" s="250"/>
      <c r="T61" s="250"/>
      <c r="U61" s="251"/>
      <c r="V61" s="252"/>
      <c r="W61" s="250"/>
      <c r="X61" s="251"/>
      <c r="Y61" s="251"/>
      <c r="Z61" s="252"/>
      <c r="AA61" s="252"/>
    </row>
    <row r="62" spans="1:33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S62" s="250"/>
      <c r="T62" s="250"/>
      <c r="U62" s="251">
        <f>SUM(U59:U60)</f>
        <v>22355.024664779958</v>
      </c>
      <c r="V62" s="250"/>
      <c r="W62" s="250"/>
      <c r="X62" s="251">
        <f>SUM(X59:X60)</f>
        <v>19137.950693079958</v>
      </c>
      <c r="Y62" s="251">
        <f>SUM(Y59:Y60)</f>
        <v>3217.0739717000006</v>
      </c>
      <c r="Z62" s="250"/>
      <c r="AA62" s="250"/>
    </row>
    <row r="63" spans="1:33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S63" s="250"/>
      <c r="T63" s="250"/>
      <c r="U63" s="250"/>
      <c r="V63" s="250"/>
      <c r="W63" s="250"/>
      <c r="X63" s="250"/>
      <c r="Y63" s="250"/>
      <c r="Z63" s="250"/>
      <c r="AA63" s="250"/>
    </row>
    <row r="64" spans="1:33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S64" s="250"/>
      <c r="T64" s="250"/>
      <c r="U64" s="250"/>
      <c r="V64" s="250"/>
      <c r="W64" s="250"/>
      <c r="X64" s="250"/>
      <c r="Y64" s="250"/>
      <c r="Z64" s="250"/>
      <c r="AA64" s="250"/>
    </row>
    <row r="65" spans="1:27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27"/>
      <c r="M65" s="12"/>
      <c r="N65" s="12"/>
      <c r="O65" s="12"/>
      <c r="P65" s="12"/>
      <c r="S65" s="250"/>
      <c r="T65" s="250"/>
      <c r="U65" s="250"/>
      <c r="V65" s="250"/>
      <c r="W65" s="250"/>
      <c r="X65" s="250"/>
      <c r="Y65" s="250"/>
      <c r="Z65" s="250"/>
      <c r="AA65" s="250"/>
    </row>
    <row r="66" spans="1:27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S66" s="250"/>
      <c r="T66" s="250"/>
      <c r="U66" s="250"/>
      <c r="V66" s="250"/>
      <c r="W66" s="250"/>
      <c r="X66" s="250"/>
      <c r="Y66" s="250"/>
      <c r="Z66" s="250"/>
      <c r="AA66" s="250"/>
    </row>
    <row r="67" spans="1:27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S67" s="250"/>
      <c r="T67" s="250"/>
      <c r="U67" s="250"/>
      <c r="V67" s="250"/>
      <c r="W67" s="250"/>
      <c r="X67" s="250"/>
      <c r="Y67" s="250"/>
      <c r="Z67" s="250"/>
      <c r="AA67" s="250"/>
    </row>
    <row r="68" spans="1:27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S68" s="250"/>
      <c r="T68" s="250"/>
      <c r="U68" s="250"/>
      <c r="V68" s="250"/>
      <c r="W68" s="250"/>
      <c r="X68" s="250"/>
      <c r="Y68" s="250"/>
      <c r="Z68" s="250"/>
      <c r="AA68" s="250"/>
    </row>
    <row r="69" spans="1:27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S69" s="250"/>
      <c r="T69" s="250"/>
      <c r="U69" s="250"/>
      <c r="V69" s="250"/>
      <c r="W69" s="250"/>
      <c r="X69" s="250"/>
      <c r="Y69" s="250"/>
      <c r="Z69" s="250"/>
      <c r="AA69" s="250"/>
    </row>
    <row r="70" spans="1:27" x14ac:dyDescent="0.25">
      <c r="A70" s="12"/>
      <c r="B70" s="28"/>
      <c r="C70" s="2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27" x14ac:dyDescent="0.25">
      <c r="A71" s="12"/>
      <c r="B71" s="28"/>
      <c r="C71" s="2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27" x14ac:dyDescent="0.25">
      <c r="A72" s="12"/>
      <c r="B72" s="12"/>
      <c r="C72" s="2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27" x14ac:dyDescent="0.25">
      <c r="A73" s="12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</sheetData>
  <sortState xmlns:xlrd2="http://schemas.microsoft.com/office/spreadsheetml/2017/richdata2" ref="R7:X29">
    <sortCondition ref="R7"/>
  </sortState>
  <mergeCells count="16">
    <mergeCell ref="A43:B43"/>
    <mergeCell ref="A21:A22"/>
    <mergeCell ref="B21:B22"/>
    <mergeCell ref="C21:H21"/>
    <mergeCell ref="I21:N21"/>
    <mergeCell ref="O21:P21"/>
    <mergeCell ref="B41:B42"/>
    <mergeCell ref="C41:H41"/>
    <mergeCell ref="I41:N41"/>
    <mergeCell ref="O41:P41"/>
    <mergeCell ref="A1:P1"/>
    <mergeCell ref="A4:A5"/>
    <mergeCell ref="B4:B5"/>
    <mergeCell ref="C4:H4"/>
    <mergeCell ref="I4:N4"/>
    <mergeCell ref="O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ignoredErrors>
    <ignoredError sqref="D43 F43 L43 N43 H43 J43 P43 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9.1</vt:lpstr>
      <vt:lpstr>9.2</vt:lpstr>
      <vt:lpstr>9.3</vt:lpstr>
      <vt:lpstr>9.4</vt:lpstr>
      <vt:lpstr>'9.1'!Área_de_impresión</vt:lpstr>
      <vt:lpstr>'9.2'!Área_de_impresión</vt:lpstr>
      <vt:lpstr>'9.3'!Área_de_impresión</vt:lpstr>
      <vt:lpstr>'9.4'!Área_de_impresión</vt:lpstr>
      <vt:lpstr>'9.3'!PARTICIP</vt:lpstr>
      <vt:lpstr>'9.2'!Títulos_a_imprimir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ronald</cp:lastModifiedBy>
  <cp:lastPrinted>2019-12-20T15:24:45Z</cp:lastPrinted>
  <dcterms:created xsi:type="dcterms:W3CDTF">1999-03-16T15:51:45Z</dcterms:created>
  <dcterms:modified xsi:type="dcterms:W3CDTF">2021-04-15T15:09:28Z</dcterms:modified>
</cp:coreProperties>
</file>